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Índice" sheetId="1" r:id="rId1"/>
    <sheet name="Generación por Mancomunidades" sheetId="2" r:id="rId2"/>
    <sheet name="Gestión por instalacion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<sst xmlns="http://schemas.openxmlformats.org/spreadsheetml/2006/main" count="215" uniqueCount="99">
  <si>
    <t>Operación</t>
  </si>
  <si>
    <t>Plan</t>
  </si>
  <si>
    <t>Programa</t>
  </si>
  <si>
    <t>Índice de tablas</t>
  </si>
  <si>
    <t>1. TABLA DE GENERACIÓN POR MANCOMUNIDADES</t>
  </si>
  <si>
    <t>2. TABLA DE GESTIÓN POR INSTALACIÓNES</t>
  </si>
  <si>
    <t>Ribera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</si>
  <si>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</si>
  <si>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</si>
  <si>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</si>
  <si>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</si>
  <si>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</si>
  <si>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</si>
  <si>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</si>
  <si>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</si>
  <si>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</si>
  <si>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</si>
  <si>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</si>
  <si>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</si>
  <si>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Baztan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</si>
  <si>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</si>
  <si>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</si>
  <si>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</si>
  <si>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</si>
  <si>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</si>
  <si>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</si>
  <si>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</si>
  <si>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</si>
  <si>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</si>
  <si>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</si>
  <si>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</si>
  <si>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</si>
  <si>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</si>
  <si>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</si>
  <si>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Fracción orgánica y algunas podas</t>
  </si>
  <si>
    <t>Montejurra poda</t>
  </si>
  <si>
    <t>Valdizarbe poda</t>
  </si>
  <si>
    <t>Valdizarbe orgánica</t>
  </si>
  <si>
    <t>Total gestionado</t>
  </si>
  <si>
    <t>Ribera (1)</t>
  </si>
  <si>
    <t>Ribera (recogida poligonos) (1)</t>
  </si>
  <si>
    <t>Ribera Alta (1)</t>
  </si>
  <si>
    <t>Mairaga (recogida especial talleres)</t>
  </si>
  <si>
    <t>Sakana (poligonos)</t>
  </si>
  <si>
    <t>Baztán</t>
  </si>
  <si>
    <t xml:space="preserve">Total gestionado </t>
  </si>
  <si>
    <t>(1) Entradas a tratamiento, el resto son entradas en instalaciones de transporte</t>
  </si>
  <si>
    <t>Envases tratados en Peralta</t>
  </si>
  <si>
    <t>Mancomunidades</t>
  </si>
  <si>
    <t>Mairaga y Valdizarbe</t>
  </si>
  <si>
    <t>Alto Araxes, Mendialdea y Sakana</t>
  </si>
  <si>
    <t>Baztán, Bortziriak y Malerreka</t>
  </si>
  <si>
    <t>Bidausi, Eska-Salazar, Irati y Sangüesa</t>
  </si>
  <si>
    <t>Envases entradas a instalaciones de transporte</t>
  </si>
  <si>
    <t>Biorresiduos entradas a instalaciones de transporte</t>
  </si>
  <si>
    <t>Mairaga (PTR Tafalla)</t>
  </si>
  <si>
    <t>Sakana (Muelle de descarga)</t>
  </si>
  <si>
    <t>Ribera (Planta El Culebrete)</t>
  </si>
  <si>
    <t>Ribera Alta (Muelle de Peralta)</t>
  </si>
  <si>
    <t>Baztán, Bortziriak y Malerreka (PTR Santesteban)</t>
  </si>
  <si>
    <t>Biorresiduos entrada plantas de tratamiento</t>
  </si>
  <si>
    <t>Baztan, Bortiziriak, y Malerreka (PTR Santesteban)</t>
  </si>
  <si>
    <t>Mairaga poda directo</t>
  </si>
  <si>
    <t>Mairaga orgánica (PTR Tafalla)</t>
  </si>
  <si>
    <t>Sakana orgánica (Muelle de Arbizu)</t>
  </si>
  <si>
    <t>Sakana poda</t>
  </si>
  <si>
    <t xml:space="preserve">Ribera Alta podas </t>
  </si>
  <si>
    <t>Tipo de tratamiento</t>
  </si>
  <si>
    <t xml:space="preserve">El Culebrete (biometanización)  </t>
  </si>
  <si>
    <t>El Culebrete (planta de industriales)</t>
  </si>
  <si>
    <t xml:space="preserve">Carcar (compostaje)  </t>
  </si>
  <si>
    <t xml:space="preserve">Carcar (vertedero directo)  </t>
  </si>
  <si>
    <t>Peralta (envases)</t>
  </si>
  <si>
    <t>Triturado podas (Arbizu y Carcar)</t>
  </si>
  <si>
    <t xml:space="preserve">HTN y Biomendi (biometanización) </t>
  </si>
  <si>
    <t>Comunitario</t>
  </si>
  <si>
    <t>Familias compostaje</t>
  </si>
  <si>
    <t xml:space="preserve">Montejurra </t>
  </si>
  <si>
    <t>Mendialdea*</t>
  </si>
  <si>
    <t xml:space="preserve">Toneladas estimadas </t>
  </si>
  <si>
    <t xml:space="preserve">Doméstico </t>
  </si>
  <si>
    <t>Montejurra materiales y otros</t>
  </si>
  <si>
    <t>Fracción resto</t>
  </si>
  <si>
    <t>2017-2020</t>
  </si>
  <si>
    <t>Montejurra Fracción mezclada (pretratamiento y prensa)</t>
  </si>
  <si>
    <t>Montejurra vertido directo</t>
  </si>
  <si>
    <t>Ribera Alta (recogidas especiales: poligonos y contenedores de pueblos) (1)</t>
  </si>
  <si>
    <t>Total 2018</t>
  </si>
  <si>
    <t>Fracción materiales inorgánicos tratados en Montejurra</t>
  </si>
  <si>
    <t>Valdizarbe (PTR Tafalla)</t>
  </si>
  <si>
    <t>Bortziriak poda</t>
  </si>
  <si>
    <t>Baztan poda</t>
  </si>
  <si>
    <t>Montejurra fracción orgánica y biodegradables</t>
  </si>
  <si>
    <t>Mendialdea poda</t>
  </si>
  <si>
    <t>Bidausi podas</t>
  </si>
  <si>
    <t>Irati podas</t>
  </si>
  <si>
    <t xml:space="preserve">Carcar (envases y otros materiales) </t>
  </si>
  <si>
    <t>Carcar (Fracciones especiales, Tratamiento materia orgánica y recuperación de materiales)</t>
  </si>
  <si>
    <t xml:space="preserve">2200311 Gestión de residuos dentro del Consorcio para el Tratamiento de los Residuos Urbanos de Navarra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</si>
</sst>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kg.&quot;"/>
    <numFmt numFmtId="166" formatCode="#,##0_ ;\-#,##0\ "/>
    <numFmt numFmtId="167" formatCode="_-* #,##0.0\ _€_-;\-* #,##0.0\ _€_-;_-* &quot;-&quot;??\ _€_-;_-@_-"/>
    <numFmt numFmtId="168" formatCode="_-* #,##0\ _€_-;\-* #,##0\ _€_-;_-* \-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0" xfId="46" applyFont="1" applyFill="1" applyAlignment="1" applyProtection="1">
      <alignment/>
      <protection/>
    </xf>
    <xf numFmtId="0" fontId="7" fillId="33" borderId="0" xfId="46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2" fillId="33" borderId="0" xfId="46" applyFont="1" applyFill="1" applyAlignment="1" applyProtection="1">
      <alignment/>
      <protection/>
    </xf>
    <xf numFmtId="164" fontId="47" fillId="34" borderId="10" xfId="16" applyNumberFormat="1" applyFont="1" applyFill="1" applyBorder="1" applyAlignment="1">
      <alignment/>
    </xf>
    <xf numFmtId="0" fontId="47" fillId="34" borderId="11" xfId="16" applyNumberFormat="1" applyFont="1" applyFill="1" applyBorder="1" applyAlignment="1">
      <alignment horizontal="center" wrapText="1"/>
    </xf>
    <xf numFmtId="0" fontId="47" fillId="34" borderId="12" xfId="16" applyNumberFormat="1" applyFont="1" applyFill="1" applyBorder="1" applyAlignment="1">
      <alignment horizontal="center" wrapText="1"/>
    </xf>
    <xf numFmtId="0" fontId="0" fillId="0" borderId="13" xfId="53" applyBorder="1" applyAlignment="1">
      <alignment wrapText="1"/>
      <protection/>
    </xf>
    <xf numFmtId="14" fontId="0" fillId="0" borderId="13" xfId="53" applyNumberFormat="1" applyBorder="1" applyAlignment="1">
      <alignment wrapText="1"/>
      <protection/>
    </xf>
    <xf numFmtId="21" fontId="0" fillId="0" borderId="13" xfId="53" applyNumberFormat="1" applyBorder="1" applyAlignment="1">
      <alignment wrapText="1"/>
      <protection/>
    </xf>
    <xf numFmtId="0" fontId="0" fillId="0" borderId="13" xfId="53" applyBorder="1">
      <alignment/>
      <protection/>
    </xf>
    <xf numFmtId="164" fontId="47" fillId="35" borderId="14" xfId="16" applyNumberFormat="1" applyFont="1" applyFill="1" applyBorder="1" applyAlignment="1">
      <alignment/>
    </xf>
    <xf numFmtId="164" fontId="30" fillId="35" borderId="14" xfId="16" applyNumberFormat="1" applyFont="1" applyFill="1" applyBorder="1" applyAlignment="1">
      <alignment/>
    </xf>
    <xf numFmtId="164" fontId="47" fillId="0" borderId="14" xfId="16" applyNumberFormat="1" applyFont="1" applyFill="1" applyBorder="1" applyAlignment="1">
      <alignment/>
    </xf>
    <xf numFmtId="164" fontId="30" fillId="0" borderId="14" xfId="16" applyNumberFormat="1" applyFont="1" applyFill="1" applyBorder="1" applyAlignment="1">
      <alignment horizontal="right"/>
    </xf>
    <xf numFmtId="164" fontId="47" fillId="0" borderId="0" xfId="16" applyNumberFormat="1" applyFont="1" applyFill="1" applyBorder="1" applyAlignment="1">
      <alignment/>
    </xf>
    <xf numFmtId="164" fontId="2" fillId="0" borderId="0" xfId="48" applyNumberFormat="1" applyFont="1" applyBorder="1" applyAlignment="1">
      <alignment/>
    </xf>
    <xf numFmtId="164" fontId="30" fillId="0" borderId="0" xfId="16" applyNumberFormat="1" applyFont="1" applyFill="1" applyBorder="1" applyAlignment="1">
      <alignment/>
    </xf>
    <xf numFmtId="166" fontId="30" fillId="0" borderId="0" xfId="16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 vertical="center"/>
    </xf>
    <xf numFmtId="164" fontId="47" fillId="0" borderId="15" xfId="16" applyNumberFormat="1" applyFont="1" applyFill="1" applyBorder="1" applyAlignment="1">
      <alignment/>
    </xf>
    <xf numFmtId="164" fontId="47" fillId="0" borderId="13" xfId="16" applyNumberFormat="1" applyFont="1" applyFill="1" applyBorder="1" applyAlignment="1">
      <alignment/>
    </xf>
    <xf numFmtId="0" fontId="2" fillId="0" borderId="0" xfId="53" applyFont="1" applyFill="1">
      <alignment/>
      <protection/>
    </xf>
    <xf numFmtId="166" fontId="28" fillId="0" borderId="0" xfId="16" applyNumberFormat="1" applyFont="1" applyFill="1" applyBorder="1" applyAlignment="1">
      <alignment horizontal="center"/>
    </xf>
    <xf numFmtId="0" fontId="0" fillId="0" borderId="0" xfId="53" applyFont="1" applyFill="1">
      <alignment/>
      <protection/>
    </xf>
    <xf numFmtId="3" fontId="0" fillId="0" borderId="0" xfId="53" applyNumberFormat="1" applyFont="1" applyFill="1">
      <alignment/>
      <protection/>
    </xf>
    <xf numFmtId="167" fontId="30" fillId="35" borderId="14" xfId="16" applyNumberFormat="1" applyFont="1" applyFill="1" applyBorder="1" applyAlignment="1">
      <alignment/>
    </xf>
    <xf numFmtId="167" fontId="30" fillId="0" borderId="14" xfId="16" applyNumberFormat="1" applyFont="1" applyFill="1" applyBorder="1" applyAlignment="1">
      <alignment horizontal="right"/>
    </xf>
    <xf numFmtId="166" fontId="28" fillId="0" borderId="13" xfId="16" applyNumberFormat="1" applyFont="1" applyFill="1" applyBorder="1" applyAlignment="1">
      <alignment horizontal="center"/>
    </xf>
    <xf numFmtId="164" fontId="47" fillId="0" borderId="16" xfId="16" applyNumberFormat="1" applyFont="1" applyFill="1" applyBorder="1" applyAlignment="1">
      <alignment/>
    </xf>
    <xf numFmtId="167" fontId="30" fillId="0" borderId="13" xfId="16" applyNumberFormat="1" applyFont="1" applyFill="1" applyBorder="1" applyAlignment="1">
      <alignment/>
    </xf>
    <xf numFmtId="164" fontId="47" fillId="35" borderId="17" xfId="16" applyNumberFormat="1" applyFont="1" applyFill="1" applyBorder="1" applyAlignment="1">
      <alignment/>
    </xf>
    <xf numFmtId="166" fontId="30" fillId="35" borderId="14" xfId="16" applyNumberFormat="1" applyFont="1" applyFill="1" applyBorder="1" applyAlignment="1">
      <alignment horizontal="center"/>
    </xf>
    <xf numFmtId="164" fontId="47" fillId="0" borderId="17" xfId="16" applyNumberFormat="1" applyFont="1" applyFill="1" applyBorder="1" applyAlignment="1">
      <alignment wrapText="1"/>
    </xf>
    <xf numFmtId="166" fontId="30" fillId="0" borderId="14" xfId="16" applyNumberFormat="1" applyFont="1" applyFill="1" applyBorder="1" applyAlignment="1">
      <alignment horizontal="center"/>
    </xf>
    <xf numFmtId="168" fontId="2" fillId="0" borderId="13" xfId="48" applyNumberFormat="1" applyFont="1" applyFill="1" applyBorder="1" applyAlignment="1" applyProtection="1">
      <alignment horizontal="center"/>
      <protection/>
    </xf>
    <xf numFmtId="168" fontId="2" fillId="0" borderId="13" xfId="48" applyNumberFormat="1" applyFont="1" applyFill="1" applyBorder="1" applyAlignment="1" applyProtection="1">
      <alignment/>
      <protection/>
    </xf>
    <xf numFmtId="168" fontId="10" fillId="0" borderId="13" xfId="48" applyNumberFormat="1" applyFont="1" applyFill="1" applyBorder="1" applyAlignment="1" applyProtection="1">
      <alignment/>
      <protection/>
    </xf>
    <xf numFmtId="164" fontId="47" fillId="34" borderId="18" xfId="16" applyNumberFormat="1" applyFont="1" applyFill="1" applyBorder="1" applyAlignment="1">
      <alignment/>
    </xf>
    <xf numFmtId="0" fontId="48" fillId="36" borderId="14" xfId="0" applyFont="1" applyFill="1" applyBorder="1" applyAlignment="1">
      <alignment/>
    </xf>
    <xf numFmtId="164" fontId="30" fillId="35" borderId="19" xfId="16" applyNumberFormat="1" applyFont="1" applyFill="1" applyBorder="1" applyAlignment="1">
      <alignment/>
    </xf>
    <xf numFmtId="0" fontId="48" fillId="0" borderId="14" xfId="0" applyFont="1" applyBorder="1" applyAlignment="1">
      <alignment wrapText="1"/>
    </xf>
    <xf numFmtId="164" fontId="30" fillId="0" borderId="19" xfId="16" applyNumberFormat="1" applyFont="1" applyFill="1" applyBorder="1" applyAlignment="1">
      <alignment horizontal="right"/>
    </xf>
    <xf numFmtId="0" fontId="47" fillId="34" borderId="11" xfId="16" applyFont="1" applyFill="1" applyBorder="1" applyAlignment="1">
      <alignment horizontal="center" wrapText="1"/>
    </xf>
    <xf numFmtId="0" fontId="47" fillId="34" borderId="12" xfId="16" applyFont="1" applyFill="1" applyBorder="1" applyAlignment="1">
      <alignment horizontal="center" wrapText="1"/>
    </xf>
    <xf numFmtId="164" fontId="47" fillId="34" borderId="10" xfId="17" applyNumberFormat="1" applyFont="1" applyFill="1" applyBorder="1" applyAlignment="1">
      <alignment/>
    </xf>
    <xf numFmtId="164" fontId="47" fillId="34" borderId="20" xfId="17" applyNumberFormat="1" applyFont="1" applyFill="1" applyBorder="1" applyAlignment="1">
      <alignment wrapText="1"/>
    </xf>
    <xf numFmtId="164" fontId="28" fillId="35" borderId="14" xfId="16" applyNumberFormat="1" applyFont="1" applyFill="1" applyBorder="1" applyAlignment="1">
      <alignment/>
    </xf>
    <xf numFmtId="164" fontId="28" fillId="0" borderId="14" xfId="16" applyNumberFormat="1" applyFont="1" applyFill="1" applyBorder="1" applyAlignment="1">
      <alignment/>
    </xf>
    <xf numFmtId="164" fontId="30" fillId="0" borderId="14" xfId="16" applyNumberFormat="1" applyFont="1" applyFill="1" applyBorder="1" applyAlignment="1">
      <alignment/>
    </xf>
    <xf numFmtId="164" fontId="0" fillId="35" borderId="14" xfId="16" applyNumberFormat="1" applyFont="1" applyFill="1" applyBorder="1" applyAlignment="1">
      <alignment/>
    </xf>
    <xf numFmtId="164" fontId="47" fillId="37" borderId="14" xfId="16" applyNumberFormat="1" applyFont="1" applyFill="1" applyBorder="1" applyAlignment="1">
      <alignment/>
    </xf>
    <xf numFmtId="164" fontId="0" fillId="37" borderId="14" xfId="16" applyNumberFormat="1" applyFont="1" applyFill="1" applyBorder="1" applyAlignment="1">
      <alignment horizontal="right"/>
    </xf>
    <xf numFmtId="164" fontId="30" fillId="37" borderId="14" xfId="16" applyNumberFormat="1" applyFont="1" applyFill="1" applyBorder="1" applyAlignment="1">
      <alignment horizontal="right"/>
    </xf>
    <xf numFmtId="0" fontId="47" fillId="34" borderId="21" xfId="16" applyNumberFormat="1" applyFont="1" applyFill="1" applyBorder="1" applyAlignment="1">
      <alignment horizontal="center" wrapText="1"/>
    </xf>
    <xf numFmtId="0" fontId="47" fillId="34" borderId="10" xfId="16" applyNumberFormat="1" applyFont="1" applyFill="1" applyBorder="1" applyAlignment="1">
      <alignment horizontal="center" wrapText="1"/>
    </xf>
    <xf numFmtId="43" fontId="30" fillId="0" borderId="14" xfId="16" applyNumberFormat="1" applyFont="1" applyFill="1" applyBorder="1" applyAlignment="1">
      <alignment horizontal="right"/>
    </xf>
    <xf numFmtId="164" fontId="47" fillId="35" borderId="22" xfId="16" applyNumberFormat="1" applyFont="1" applyFill="1" applyBorder="1" applyAlignment="1">
      <alignment/>
    </xf>
    <xf numFmtId="167" fontId="30" fillId="35" borderId="22" xfId="16" applyNumberFormat="1" applyFont="1" applyFill="1" applyBorder="1" applyAlignment="1">
      <alignment/>
    </xf>
    <xf numFmtId="164" fontId="28" fillId="0" borderId="14" xfId="16" applyNumberFormat="1" applyFont="1" applyFill="1" applyBorder="1" applyAlignment="1">
      <alignment horizontal="right"/>
    </xf>
    <xf numFmtId="164" fontId="47" fillId="38" borderId="17" xfId="16" applyNumberFormat="1" applyFont="1" applyFill="1" applyBorder="1" applyAlignment="1">
      <alignment/>
    </xf>
    <xf numFmtId="166" fontId="30" fillId="38" borderId="14" xfId="16" applyNumberFormat="1" applyFont="1" applyFill="1" applyBorder="1" applyAlignment="1">
      <alignment horizontal="center"/>
    </xf>
    <xf numFmtId="166" fontId="30" fillId="39" borderId="14" xfId="16" applyNumberFormat="1" applyFont="1" applyFill="1" applyBorder="1" applyAlignment="1">
      <alignment horizontal="center"/>
    </xf>
    <xf numFmtId="0" fontId="48" fillId="37" borderId="14" xfId="0" applyFont="1" applyFill="1" applyBorder="1" applyAlignment="1">
      <alignment/>
    </xf>
    <xf numFmtId="164" fontId="30" fillId="38" borderId="19" xfId="16" applyNumberFormat="1" applyFont="1" applyFill="1" applyBorder="1" applyAlignment="1">
      <alignment/>
    </xf>
    <xf numFmtId="164" fontId="29" fillId="35" borderId="12" xfId="16" applyNumberFormat="1" applyFont="1" applyFill="1" applyBorder="1" applyAlignment="1">
      <alignment/>
    </xf>
    <xf numFmtId="164" fontId="28" fillId="35" borderId="23" xfId="16" applyNumberFormat="1" applyFont="1" applyFill="1" applyBorder="1" applyAlignment="1">
      <alignment/>
    </xf>
    <xf numFmtId="164" fontId="29" fillId="35" borderId="23" xfId="16" applyNumberFormat="1" applyFont="1" applyFill="1" applyBorder="1" applyAlignment="1">
      <alignment/>
    </xf>
    <xf numFmtId="166" fontId="30" fillId="35" borderId="24" xfId="16" applyNumberFormat="1" applyFont="1" applyFill="1" applyBorder="1" applyAlignment="1">
      <alignment horizontal="center"/>
    </xf>
    <xf numFmtId="166" fontId="30" fillId="35" borderId="25" xfId="16" applyNumberFormat="1" applyFont="1" applyFill="1" applyBorder="1" applyAlignment="1">
      <alignment horizontal="center"/>
    </xf>
    <xf numFmtId="166" fontId="30" fillId="35" borderId="19" xfId="16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3838575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IDUOS\Operaci&#243;n%20Muelles%20de%20descarga%20y%20plantas\Plantas%20de%20transferencia\Explotaci&#243;n\Informes\2018\7%20-%20JULIO\Informe%20Mensual%20Julio%202018%20Sang&#252;es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IDUOS\Operaci&#243;n%20Muelles%20de%20descarga%20y%20plantas\Plantas%20de%20transferencia\Explotaci&#243;n\Informes\2018\7%20-%20JULIO\Comparativo%20Anual%20Nilsa%20Juli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Diario Sangúesa"/>
      <sheetName val="Informe Mensual Sangúesa"/>
      <sheetName val="Entrada RSU Resto"/>
      <sheetName val="Entrada Envases"/>
      <sheetName val="RCD Entrada"/>
      <sheetName val="Salida RSU"/>
      <sheetName val="Salida Envases"/>
    </sheetNames>
    <sheetDataSet>
      <sheetData sheetId="1">
        <row r="4">
          <cell r="C4">
            <v>96620</v>
          </cell>
        </row>
        <row r="5">
          <cell r="C5">
            <v>131800</v>
          </cell>
        </row>
        <row r="6">
          <cell r="C6">
            <v>137700</v>
          </cell>
        </row>
        <row r="7">
          <cell r="C7">
            <v>294280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da RSU Resto Por Planta"/>
      <sheetName val="Entrada RSU Resto "/>
      <sheetName val="Entrada Envases Por Planta"/>
      <sheetName val="Entrada RSU Talleres"/>
      <sheetName val="Entrada Orgánica Selectiva"/>
      <sheetName val="Entrada Envases "/>
      <sheetName val="Salida RSU Resto "/>
      <sheetName val="Salida RSU Talleres"/>
      <sheetName val="Salida Orgánica Selectiva"/>
      <sheetName val="Salida Envases"/>
    </sheetNames>
    <sheetDataSet>
      <sheetData sheetId="1">
        <row r="45">
          <cell r="K45">
            <v>189240</v>
          </cell>
          <cell r="M45">
            <v>252360</v>
          </cell>
          <cell r="O45">
            <v>134940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98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83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2018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.75">
      <c r="B12" s="6" t="s">
        <v>3</v>
      </c>
    </row>
    <row r="13" ht="15.75">
      <c r="B13" s="15"/>
    </row>
    <row r="14" spans="2:6" ht="12.75">
      <c r="B14" s="16" t="s">
        <v>4</v>
      </c>
      <c r="C14" s="13"/>
      <c r="D14" s="13"/>
      <c r="E14" s="13"/>
      <c r="F14" s="13"/>
    </row>
    <row r="15" spans="2:5" ht="12.75">
      <c r="B15" s="16" t="s">
        <v>5</v>
      </c>
      <c r="C15" s="13"/>
      <c r="D15" s="13"/>
      <c r="E15" s="13"/>
    </row>
    <row r="16" spans="1:4" ht="12.75">
      <c r="A16" s="11"/>
      <c r="B16" s="14"/>
      <c r="C16" s="11"/>
      <c r="D16" s="11"/>
    </row>
    <row r="17" spans="1:4" ht="12.75">
      <c r="A17" s="11"/>
      <c r="B17" s="14"/>
      <c r="C17" s="11"/>
      <c r="D17" s="11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showGridLines="0" zoomScalePageLayoutView="0" workbookViewId="0" topLeftCell="B1">
      <selection activeCell="B61" sqref="B61"/>
    </sheetView>
  </sheetViews>
  <sheetFormatPr defaultColWidth="11.421875" defaultRowHeight="12.75"/>
  <cols>
    <col min="1" max="1" width="11.421875" style="2" customWidth="1"/>
    <col min="2" max="2" width="104.28125" style="2" bestFit="1" customWidth="1"/>
    <col min="3" max="15" width="11.57421875" style="2" customWidth="1"/>
    <col min="16" max="16384" width="11.421875" style="2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0</v>
      </c>
      <c r="B6" s="5" t="str">
        <f>Índice!C7</f>
        <v>2200311 Gestión de residuos dentro del Consorcio para el Tratamiento de los Residuos Urbanos de Navarra 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1</v>
      </c>
      <c r="B7" s="5" t="str">
        <f>Índice!C8</f>
        <v>2017-2020</v>
      </c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>
        <v>2018</v>
      </c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E9" s="3"/>
      <c r="F9" s="3"/>
      <c r="G9" s="3"/>
      <c r="H9" s="3"/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3" spans="2:13" ht="12.75">
      <c r="B13" s="12" t="s">
        <v>4</v>
      </c>
      <c r="C13" s="1"/>
      <c r="D13" s="7"/>
      <c r="E13" s="7"/>
      <c r="F13" s="7"/>
      <c r="G13" s="7"/>
      <c r="H13" s="8"/>
      <c r="I13" s="7"/>
      <c r="J13" s="7"/>
      <c r="K13" s="7"/>
      <c r="L13" s="8"/>
      <c r="M13" s="7"/>
    </row>
    <row r="14" spans="2:14" ht="12.75"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5" ht="13.5" thickBot="1">
      <c r="B15" s="35" t="s">
        <v>82</v>
      </c>
      <c r="C15" s="20"/>
      <c r="D15" s="21"/>
      <c r="E15" s="22"/>
      <c r="F15" s="20"/>
      <c r="G15" s="20"/>
      <c r="H15" s="20"/>
      <c r="I15" s="20"/>
      <c r="J15" s="20"/>
      <c r="K15" s="20"/>
      <c r="L15" s="23"/>
      <c r="M15" s="23"/>
      <c r="N15" s="23"/>
      <c r="O15" s="23"/>
    </row>
    <row r="16" spans="2:16" ht="15">
      <c r="B16" s="17" t="s">
        <v>20</v>
      </c>
      <c r="C16" s="18" t="s">
        <v>21</v>
      </c>
      <c r="D16" s="18" t="s">
        <v>22</v>
      </c>
      <c r="E16" s="18" t="s">
        <v>23</v>
      </c>
      <c r="F16" s="18" t="s">
        <v>24</v>
      </c>
      <c r="G16" s="18" t="s">
        <v>25</v>
      </c>
      <c r="H16" s="18" t="s">
        <v>26</v>
      </c>
      <c r="I16" s="18" t="s">
        <v>27</v>
      </c>
      <c r="J16" s="18" t="s">
        <v>28</v>
      </c>
      <c r="K16" s="18" t="s">
        <v>29</v>
      </c>
      <c r="L16" s="18" t="s">
        <v>30</v>
      </c>
      <c r="M16" s="18" t="s">
        <v>31</v>
      </c>
      <c r="N16" s="18" t="s">
        <v>32</v>
      </c>
      <c r="O16" s="19" t="s">
        <v>87</v>
      </c>
      <c r="P16"/>
    </row>
    <row r="17" spans="2:16" ht="15">
      <c r="B17" s="24" t="s">
        <v>39</v>
      </c>
      <c r="C17" s="25">
        <v>2264.42</v>
      </c>
      <c r="D17" s="25">
        <v>1920.74</v>
      </c>
      <c r="E17" s="25">
        <v>2259.3</v>
      </c>
      <c r="F17" s="25">
        <v>2427.06</v>
      </c>
      <c r="G17" s="63">
        <v>2525.32</v>
      </c>
      <c r="H17" s="25">
        <v>2456.38</v>
      </c>
      <c r="I17" s="25">
        <v>2504.6</v>
      </c>
      <c r="J17" s="25">
        <v>2576.02</v>
      </c>
      <c r="K17" s="25">
        <v>2606.25</v>
      </c>
      <c r="L17" s="25">
        <v>2490.05</v>
      </c>
      <c r="M17" s="25">
        <v>2281.82</v>
      </c>
      <c r="N17" s="25">
        <v>2396.24</v>
      </c>
      <c r="O17" s="24">
        <f>SUM(C17:N17)</f>
        <v>28708.199999999997</v>
      </c>
      <c r="P17"/>
    </row>
    <row r="18" spans="2:16" ht="15">
      <c r="B18" s="26" t="s">
        <v>40</v>
      </c>
      <c r="C18" s="27">
        <v>204.98</v>
      </c>
      <c r="D18" s="27">
        <v>175.94</v>
      </c>
      <c r="E18" s="27">
        <v>200.46</v>
      </c>
      <c r="F18" s="27">
        <v>203.56</v>
      </c>
      <c r="G18" s="27">
        <v>214.94</v>
      </c>
      <c r="H18" s="27">
        <v>212.64</v>
      </c>
      <c r="I18" s="27">
        <v>189.28</v>
      </c>
      <c r="J18" s="27">
        <v>195.92</v>
      </c>
      <c r="K18" s="27">
        <v>211.5</v>
      </c>
      <c r="L18" s="27">
        <v>205.68</v>
      </c>
      <c r="M18" s="27">
        <v>189.1</v>
      </c>
      <c r="N18" s="27">
        <v>163.22</v>
      </c>
      <c r="O18" s="24">
        <f aca="true" t="shared" si="0" ref="O18:O37">SUM(C18:N18)</f>
        <v>2367.22</v>
      </c>
      <c r="P18"/>
    </row>
    <row r="19" spans="2:16" ht="15">
      <c r="B19" s="24" t="s">
        <v>84</v>
      </c>
      <c r="C19" s="25">
        <v>108.12</v>
      </c>
      <c r="D19" s="25">
        <v>97.98</v>
      </c>
      <c r="E19" s="25">
        <v>131.42</v>
      </c>
      <c r="F19" s="25">
        <v>115.42</v>
      </c>
      <c r="G19" s="25">
        <v>135.4</v>
      </c>
      <c r="H19" s="25">
        <v>131.44</v>
      </c>
      <c r="I19" s="25">
        <v>162.74</v>
      </c>
      <c r="J19" s="25">
        <v>142.7</v>
      </c>
      <c r="K19" s="25">
        <v>140.34</v>
      </c>
      <c r="L19" s="25">
        <v>105.84</v>
      </c>
      <c r="M19" s="25">
        <v>108.92</v>
      </c>
      <c r="N19" s="25">
        <v>94.64</v>
      </c>
      <c r="O19" s="24">
        <f t="shared" si="0"/>
        <v>1474.96</v>
      </c>
      <c r="P19"/>
    </row>
    <row r="20" spans="2:16" ht="15">
      <c r="B20" s="64" t="s">
        <v>85</v>
      </c>
      <c r="C20" s="27">
        <v>121.12</v>
      </c>
      <c r="D20" s="27">
        <v>120.06</v>
      </c>
      <c r="E20" s="27">
        <v>118.1</v>
      </c>
      <c r="F20" s="27">
        <v>132.55</v>
      </c>
      <c r="G20" s="27">
        <v>151.11</v>
      </c>
      <c r="H20" s="27">
        <v>179.3</v>
      </c>
      <c r="I20" s="27">
        <v>321.96</v>
      </c>
      <c r="J20" s="27">
        <v>192.58</v>
      </c>
      <c r="K20" s="27">
        <v>157.23</v>
      </c>
      <c r="L20" s="27">
        <v>180.7</v>
      </c>
      <c r="M20" s="27">
        <v>162.35</v>
      </c>
      <c r="N20" s="27">
        <v>83.21</v>
      </c>
      <c r="O20" s="24">
        <f t="shared" si="0"/>
        <v>1920.27</v>
      </c>
      <c r="P20"/>
    </row>
    <row r="21" spans="2:16" ht="15">
      <c r="B21" s="24" t="s">
        <v>41</v>
      </c>
      <c r="C21" s="25">
        <v>781.68</v>
      </c>
      <c r="D21" s="25">
        <v>608.26</v>
      </c>
      <c r="E21" s="25">
        <v>704.1</v>
      </c>
      <c r="F21" s="25">
        <f>759.34+22.5</f>
        <v>781.84</v>
      </c>
      <c r="G21" s="25">
        <v>754.96</v>
      </c>
      <c r="H21" s="25">
        <v>791.58</v>
      </c>
      <c r="I21" s="25">
        <f>612.6+205.48</f>
        <v>818.08</v>
      </c>
      <c r="J21" s="25">
        <v>892.48</v>
      </c>
      <c r="K21" s="25">
        <v>803.2</v>
      </c>
      <c r="L21" s="25">
        <v>846.66</v>
      </c>
      <c r="M21" s="25">
        <v>728.76</v>
      </c>
      <c r="N21" s="25">
        <v>724.46</v>
      </c>
      <c r="O21" s="24">
        <f t="shared" si="0"/>
        <v>9236.059999999998</v>
      </c>
      <c r="P21"/>
    </row>
    <row r="22" spans="2:16" ht="15">
      <c r="B22" s="26" t="s">
        <v>86</v>
      </c>
      <c r="C22" s="27">
        <v>181.06</v>
      </c>
      <c r="D22" s="27">
        <v>172.2</v>
      </c>
      <c r="E22" s="65">
        <f>142.6+19.84</f>
        <v>162.44</v>
      </c>
      <c r="F22" s="66">
        <f>133.36+54.76</f>
        <v>188.12</v>
      </c>
      <c r="G22" s="66">
        <f>108.48+55.42</f>
        <v>163.9</v>
      </c>
      <c r="H22" s="66">
        <f>94.64+66.86</f>
        <v>161.5</v>
      </c>
      <c r="I22" s="66">
        <f>136.5+44.26</f>
        <v>180.76</v>
      </c>
      <c r="J22" s="27">
        <v>145</v>
      </c>
      <c r="K22" s="27">
        <v>132.34</v>
      </c>
      <c r="L22" s="27">
        <v>175</v>
      </c>
      <c r="M22" s="27">
        <v>188.34</v>
      </c>
      <c r="N22" s="27">
        <v>138.68</v>
      </c>
      <c r="O22" s="24">
        <f t="shared" si="0"/>
        <v>1989.34</v>
      </c>
      <c r="P22"/>
    </row>
    <row r="23" spans="2:16" ht="15">
      <c r="B23" s="24" t="s">
        <v>8</v>
      </c>
      <c r="C23" s="25">
        <v>709.96</v>
      </c>
      <c r="D23" s="25">
        <v>543.37</v>
      </c>
      <c r="E23" s="25">
        <v>654.43</v>
      </c>
      <c r="F23" s="25">
        <v>709.46</v>
      </c>
      <c r="G23" s="25">
        <v>734.48</v>
      </c>
      <c r="H23" s="25">
        <v>724.48</v>
      </c>
      <c r="I23" s="25">
        <v>750.55</v>
      </c>
      <c r="J23" s="25">
        <v>839.48</v>
      </c>
      <c r="K23" s="25">
        <v>734.84</v>
      </c>
      <c r="L23" s="25">
        <v>734.29</v>
      </c>
      <c r="M23" s="25">
        <v>645.16</v>
      </c>
      <c r="N23" s="25">
        <v>609.55</v>
      </c>
      <c r="O23" s="24">
        <f t="shared" si="0"/>
        <v>8390.05</v>
      </c>
      <c r="P23"/>
    </row>
    <row r="24" spans="2:16" ht="15">
      <c r="B24" s="26" t="s">
        <v>42</v>
      </c>
      <c r="C24" s="27">
        <v>34.32</v>
      </c>
      <c r="D24" s="27">
        <v>33.58</v>
      </c>
      <c r="E24" s="27">
        <v>30.93</v>
      </c>
      <c r="F24" s="27">
        <v>41.82</v>
      </c>
      <c r="G24" s="27">
        <v>40.28</v>
      </c>
      <c r="H24" s="27">
        <v>46.28</v>
      </c>
      <c r="I24" s="27">
        <v>45.66</v>
      </c>
      <c r="J24" s="27">
        <v>32.42</v>
      </c>
      <c r="K24" s="27">
        <v>37.16</v>
      </c>
      <c r="L24" s="27">
        <v>39.36</v>
      </c>
      <c r="M24" s="27">
        <v>48.96</v>
      </c>
      <c r="N24" s="27">
        <v>31.12</v>
      </c>
      <c r="O24" s="24">
        <f t="shared" si="0"/>
        <v>461.89000000000004</v>
      </c>
      <c r="P24"/>
    </row>
    <row r="25" spans="2:16" ht="15">
      <c r="B25" s="24" t="s">
        <v>9</v>
      </c>
      <c r="C25" s="25">
        <v>327.74</v>
      </c>
      <c r="D25" s="25">
        <v>269.48</v>
      </c>
      <c r="E25" s="25">
        <v>305.74</v>
      </c>
      <c r="F25" s="25">
        <v>302.5</v>
      </c>
      <c r="G25" s="25">
        <v>312.74</v>
      </c>
      <c r="H25" s="25">
        <v>327.62</v>
      </c>
      <c r="I25" s="25">
        <v>336.9</v>
      </c>
      <c r="J25" s="25">
        <v>338.54</v>
      </c>
      <c r="K25" s="63">
        <v>314.14</v>
      </c>
      <c r="L25" s="25">
        <v>337.02</v>
      </c>
      <c r="M25" s="25">
        <v>300.06</v>
      </c>
      <c r="N25" s="25">
        <v>300.58</v>
      </c>
      <c r="O25" s="24">
        <f t="shared" si="0"/>
        <v>3773.06</v>
      </c>
      <c r="P25"/>
    </row>
    <row r="26" spans="2:16" ht="15">
      <c r="B26" s="26" t="s">
        <v>43</v>
      </c>
      <c r="C26" s="27">
        <v>33.9</v>
      </c>
      <c r="D26" s="27">
        <v>35.18</v>
      </c>
      <c r="E26" s="27">
        <v>39.7</v>
      </c>
      <c r="F26" s="27">
        <v>33.5</v>
      </c>
      <c r="G26" s="27">
        <v>39.36</v>
      </c>
      <c r="H26" s="27">
        <v>33.62</v>
      </c>
      <c r="I26" s="27">
        <v>23.96</v>
      </c>
      <c r="J26" s="27">
        <v>18.18</v>
      </c>
      <c r="K26" s="27">
        <v>18.98</v>
      </c>
      <c r="L26" s="27">
        <v>22.86</v>
      </c>
      <c r="M26" s="27">
        <v>36.24</v>
      </c>
      <c r="N26" s="27">
        <v>21.58</v>
      </c>
      <c r="O26" s="24">
        <f t="shared" si="0"/>
        <v>357.06</v>
      </c>
      <c r="P26"/>
    </row>
    <row r="27" spans="2:16" ht="15">
      <c r="B27" s="24" t="s">
        <v>10</v>
      </c>
      <c r="C27" s="25">
        <v>301.26</v>
      </c>
      <c r="D27" s="25">
        <v>224.34</v>
      </c>
      <c r="E27" s="25">
        <v>290.75</v>
      </c>
      <c r="F27" s="25">
        <v>315.84</v>
      </c>
      <c r="G27" s="25">
        <v>312.14</v>
      </c>
      <c r="H27" s="25">
        <v>322.975</v>
      </c>
      <c r="I27" s="25">
        <v>355.69</v>
      </c>
      <c r="J27" s="25">
        <v>402.24</v>
      </c>
      <c r="K27" s="25">
        <v>357.76</v>
      </c>
      <c r="L27" s="25">
        <v>361.315</v>
      </c>
      <c r="M27" s="25">
        <v>287.3</v>
      </c>
      <c r="N27" s="25">
        <v>279.95</v>
      </c>
      <c r="O27" s="24">
        <f t="shared" si="0"/>
        <v>3811.56</v>
      </c>
      <c r="P27"/>
    </row>
    <row r="28" spans="2:16" ht="15">
      <c r="B28" s="26" t="s">
        <v>11</v>
      </c>
      <c r="C28" s="27">
        <v>258.92</v>
      </c>
      <c r="D28" s="27">
        <v>202.9</v>
      </c>
      <c r="E28" s="27">
        <v>256.88</v>
      </c>
      <c r="F28" s="27">
        <v>286.14</v>
      </c>
      <c r="G28" s="27">
        <v>265.44</v>
      </c>
      <c r="H28" s="27">
        <v>280.34</v>
      </c>
      <c r="I28" s="27">
        <f>'[1]Informe Mensual Sangúesa'!$C$7/1000</f>
        <v>294.28</v>
      </c>
      <c r="J28" s="27">
        <v>340.22</v>
      </c>
      <c r="K28" s="27">
        <v>299.74</v>
      </c>
      <c r="L28" s="27">
        <v>287.54</v>
      </c>
      <c r="M28" s="27">
        <v>247.9</v>
      </c>
      <c r="N28" s="27">
        <v>254.8</v>
      </c>
      <c r="O28" s="24">
        <f t="shared" si="0"/>
        <v>3275.1</v>
      </c>
      <c r="P28"/>
    </row>
    <row r="29" spans="2:16" ht="15">
      <c r="B29" s="24" t="s">
        <v>12</v>
      </c>
      <c r="C29" s="25">
        <v>199.74</v>
      </c>
      <c r="D29" s="25">
        <v>157.06</v>
      </c>
      <c r="E29" s="25">
        <v>178.06</v>
      </c>
      <c r="F29" s="25">
        <v>214.44</v>
      </c>
      <c r="G29" s="25">
        <v>216.78</v>
      </c>
      <c r="H29" s="25">
        <v>222.4</v>
      </c>
      <c r="I29" s="25">
        <f>'[2]Entrada RSU Resto '!$M$45/1000</f>
        <v>252.36</v>
      </c>
      <c r="J29" s="25">
        <v>242.3</v>
      </c>
      <c r="K29" s="25">
        <v>205.26</v>
      </c>
      <c r="L29" s="25">
        <v>221.04</v>
      </c>
      <c r="M29" s="25">
        <v>199.38</v>
      </c>
      <c r="N29" s="25">
        <v>196.16</v>
      </c>
      <c r="O29" s="24">
        <f t="shared" si="0"/>
        <v>2504.98</v>
      </c>
      <c r="P29"/>
    </row>
    <row r="30" spans="2:16" ht="15">
      <c r="B30" s="26" t="s">
        <v>44</v>
      </c>
      <c r="C30" s="27">
        <v>150.18</v>
      </c>
      <c r="D30" s="27">
        <v>109.16</v>
      </c>
      <c r="E30" s="27">
        <v>142.88</v>
      </c>
      <c r="F30" s="27">
        <v>167.83</v>
      </c>
      <c r="G30" s="27">
        <v>163.4</v>
      </c>
      <c r="H30" s="27">
        <v>165.98</v>
      </c>
      <c r="I30" s="27">
        <f>'[2]Entrada RSU Resto '!$K$45/1000</f>
        <v>189.24</v>
      </c>
      <c r="J30" s="27">
        <v>204.06</v>
      </c>
      <c r="K30" s="27">
        <v>157.74</v>
      </c>
      <c r="L30" s="27">
        <v>176.56</v>
      </c>
      <c r="M30" s="27">
        <v>158.3</v>
      </c>
      <c r="N30" s="27">
        <v>156.12</v>
      </c>
      <c r="O30" s="24">
        <f t="shared" si="0"/>
        <v>1941.4499999999998</v>
      </c>
      <c r="P30"/>
    </row>
    <row r="31" spans="2:16" ht="15">
      <c r="B31" s="24" t="s">
        <v>13</v>
      </c>
      <c r="C31" s="25">
        <v>157.64</v>
      </c>
      <c r="D31" s="25">
        <v>117.68</v>
      </c>
      <c r="E31" s="25">
        <v>144.86</v>
      </c>
      <c r="F31" s="25">
        <v>144.56</v>
      </c>
      <c r="G31" s="25">
        <v>152.16</v>
      </c>
      <c r="H31" s="25">
        <v>148.64</v>
      </c>
      <c r="I31" s="25">
        <v>160.28</v>
      </c>
      <c r="J31" s="25">
        <v>182.16</v>
      </c>
      <c r="K31" s="25">
        <v>137.74</v>
      </c>
      <c r="L31" s="25">
        <v>156.84</v>
      </c>
      <c r="M31" s="25">
        <v>136.88</v>
      </c>
      <c r="N31" s="25">
        <v>136.02</v>
      </c>
      <c r="O31" s="24">
        <f t="shared" si="0"/>
        <v>1775.46</v>
      </c>
      <c r="P31"/>
    </row>
    <row r="32" spans="2:16" ht="15">
      <c r="B32" s="26" t="s">
        <v>14</v>
      </c>
      <c r="C32" s="27">
        <v>129</v>
      </c>
      <c r="D32" s="27">
        <v>98.94</v>
      </c>
      <c r="E32" s="27">
        <v>104.34</v>
      </c>
      <c r="F32" s="27">
        <v>135.7</v>
      </c>
      <c r="G32" s="27">
        <v>127.58</v>
      </c>
      <c r="H32" s="27">
        <v>134.76</v>
      </c>
      <c r="I32" s="27">
        <f>'[2]Entrada RSU Resto '!$O$45/1000</f>
        <v>134.94</v>
      </c>
      <c r="J32" s="27">
        <v>147.58</v>
      </c>
      <c r="K32" s="27">
        <v>122.08</v>
      </c>
      <c r="L32" s="27">
        <v>125.92</v>
      </c>
      <c r="M32" s="27">
        <v>121.28</v>
      </c>
      <c r="N32" s="27">
        <v>115.52</v>
      </c>
      <c r="O32" s="24">
        <f t="shared" si="0"/>
        <v>1497.64</v>
      </c>
      <c r="P32"/>
    </row>
    <row r="33" spans="2:16" ht="15">
      <c r="B33" s="24" t="s">
        <v>15</v>
      </c>
      <c r="C33" s="25">
        <v>112.02</v>
      </c>
      <c r="D33" s="25">
        <v>100.62</v>
      </c>
      <c r="E33" s="25">
        <v>117.8</v>
      </c>
      <c r="F33" s="25">
        <v>118.6</v>
      </c>
      <c r="G33" s="25">
        <v>121.48</v>
      </c>
      <c r="H33" s="25">
        <v>125.82</v>
      </c>
      <c r="I33" s="25">
        <f>'[1]Informe Mensual Sangúesa'!$C$6/1000</f>
        <v>137.7</v>
      </c>
      <c r="J33" s="25">
        <v>154</v>
      </c>
      <c r="K33" s="25">
        <v>122.4</v>
      </c>
      <c r="L33" s="25">
        <v>128.02</v>
      </c>
      <c r="M33" s="25">
        <v>119.72</v>
      </c>
      <c r="N33" s="25">
        <v>111.58</v>
      </c>
      <c r="O33" s="24">
        <f t="shared" si="0"/>
        <v>1469.76</v>
      </c>
      <c r="P33"/>
    </row>
    <row r="34" spans="2:15" ht="15">
      <c r="B34" s="26" t="s">
        <v>16</v>
      </c>
      <c r="C34" s="27">
        <v>80.48</v>
      </c>
      <c r="D34" s="27">
        <v>56.66</v>
      </c>
      <c r="E34" s="27">
        <v>81.36</v>
      </c>
      <c r="F34" s="27">
        <v>87.92</v>
      </c>
      <c r="G34" s="27">
        <v>76.14</v>
      </c>
      <c r="H34" s="27">
        <v>84.36</v>
      </c>
      <c r="I34" s="27">
        <f>'[1]Informe Mensual Sangúesa'!$C$5/1000</f>
        <v>131.8</v>
      </c>
      <c r="J34" s="27">
        <v>151.2</v>
      </c>
      <c r="K34" s="27">
        <v>99.3</v>
      </c>
      <c r="L34" s="27">
        <v>92.46</v>
      </c>
      <c r="M34" s="27">
        <v>66.18</v>
      </c>
      <c r="N34" s="27">
        <v>72.08</v>
      </c>
      <c r="O34" s="24">
        <f t="shared" si="0"/>
        <v>1079.94</v>
      </c>
    </row>
    <row r="35" spans="2:15" ht="15">
      <c r="B35" s="24" t="s">
        <v>17</v>
      </c>
      <c r="C35" s="25">
        <v>65.76</v>
      </c>
      <c r="D35" s="25">
        <v>44.42</v>
      </c>
      <c r="E35" s="25">
        <v>46.14</v>
      </c>
      <c r="F35" s="25">
        <v>76.84</v>
      </c>
      <c r="G35" s="25">
        <v>76.38</v>
      </c>
      <c r="H35" s="25">
        <v>76.84</v>
      </c>
      <c r="I35" s="25">
        <f>'[1]Informe Mensual Sangúesa'!$C$4/1000</f>
        <v>96.62</v>
      </c>
      <c r="J35" s="25">
        <v>106.18</v>
      </c>
      <c r="K35" s="25">
        <v>79.64</v>
      </c>
      <c r="L35" s="25">
        <v>84.4</v>
      </c>
      <c r="M35" s="25">
        <v>60.66</v>
      </c>
      <c r="N35" s="25">
        <v>60.66</v>
      </c>
      <c r="O35" s="24">
        <f t="shared" si="0"/>
        <v>874.54</v>
      </c>
    </row>
    <row r="36" spans="2:15" ht="15">
      <c r="B36" s="26" t="s">
        <v>18</v>
      </c>
      <c r="C36" s="27">
        <v>17.9</v>
      </c>
      <c r="D36" s="27">
        <v>15.28</v>
      </c>
      <c r="E36" s="27">
        <v>18.06</v>
      </c>
      <c r="F36" s="27">
        <v>16.68</v>
      </c>
      <c r="G36" s="27">
        <v>19.26</v>
      </c>
      <c r="H36" s="27">
        <v>21.14</v>
      </c>
      <c r="I36" s="27">
        <v>22.78</v>
      </c>
      <c r="J36" s="27">
        <v>22.3</v>
      </c>
      <c r="K36" s="27">
        <v>18.56</v>
      </c>
      <c r="L36" s="27">
        <v>18.22</v>
      </c>
      <c r="M36" s="27">
        <v>18.18</v>
      </c>
      <c r="N36" s="27">
        <v>17.48</v>
      </c>
      <c r="O36" s="24">
        <f>SUM(C36:N36)</f>
        <v>225.84</v>
      </c>
    </row>
    <row r="37" spans="2:15" ht="15">
      <c r="B37" s="24" t="s">
        <v>45</v>
      </c>
      <c r="C37" s="25">
        <f>SUM(C17:C36)</f>
        <v>6240.2</v>
      </c>
      <c r="D37" s="25">
        <f>SUM(D17:D36)</f>
        <v>5103.8499999999985</v>
      </c>
      <c r="E37" s="25">
        <f>SUM(E17:E36)</f>
        <v>5987.750000000001</v>
      </c>
      <c r="F37" s="25">
        <f>SUM(F17:F36)</f>
        <v>6500.380000000001</v>
      </c>
      <c r="G37" s="25">
        <f>SUM(G17:G36)</f>
        <v>6603.249999999999</v>
      </c>
      <c r="H37" s="25">
        <f aca="true" t="shared" si="1" ref="H37:N37">SUM(H17:H36)</f>
        <v>6648.094999999999</v>
      </c>
      <c r="I37" s="25">
        <f t="shared" si="1"/>
        <v>7110.179999999998</v>
      </c>
      <c r="J37" s="25">
        <f t="shared" si="1"/>
        <v>7325.560000000001</v>
      </c>
      <c r="K37" s="25">
        <f t="shared" si="1"/>
        <v>6756.200000000001</v>
      </c>
      <c r="L37" s="25">
        <f t="shared" si="1"/>
        <v>6789.774999999999</v>
      </c>
      <c r="M37" s="25">
        <f t="shared" si="1"/>
        <v>6105.490000000001</v>
      </c>
      <c r="N37" s="25">
        <f t="shared" si="1"/>
        <v>5963.649999999999</v>
      </c>
      <c r="O37" s="24">
        <f t="shared" si="0"/>
        <v>77134.37999999999</v>
      </c>
    </row>
    <row r="38" spans="2:15" ht="15.75">
      <c r="B38" s="28" t="s">
        <v>46</v>
      </c>
      <c r="C38" s="29"/>
      <c r="D38" s="29"/>
      <c r="E38" s="32"/>
      <c r="F38" s="30"/>
      <c r="G38" s="30"/>
      <c r="H38" s="30"/>
      <c r="I38" s="31"/>
      <c r="J38" s="31"/>
      <c r="K38" s="31"/>
      <c r="L38" s="30"/>
      <c r="M38" s="30"/>
      <c r="N38" s="30"/>
      <c r="O38" s="33"/>
    </row>
    <row r="41" spans="2:15" ht="15.75" thickBot="1">
      <c r="B41" s="28" t="s">
        <v>47</v>
      </c>
      <c r="C41" s="29"/>
      <c r="D41" s="29"/>
      <c r="E41" s="29"/>
      <c r="F41" s="30"/>
      <c r="G41" s="30"/>
      <c r="H41" s="30"/>
      <c r="I41" s="31"/>
      <c r="J41" s="31"/>
      <c r="K41" s="31"/>
      <c r="L41" s="30"/>
      <c r="M41" s="30"/>
      <c r="N41" s="30"/>
      <c r="O41" s="34"/>
    </row>
    <row r="42" spans="2:15" ht="15">
      <c r="B42" s="17" t="s">
        <v>48</v>
      </c>
      <c r="C42" s="18" t="s">
        <v>21</v>
      </c>
      <c r="D42" s="67" t="s">
        <v>22</v>
      </c>
      <c r="E42" s="68" t="s">
        <v>23</v>
      </c>
      <c r="F42" s="18" t="s">
        <v>24</v>
      </c>
      <c r="G42" s="18" t="s">
        <v>25</v>
      </c>
      <c r="H42" s="18" t="s">
        <v>26</v>
      </c>
      <c r="I42" s="18" t="s">
        <v>27</v>
      </c>
      <c r="J42" s="18" t="s">
        <v>28</v>
      </c>
      <c r="K42" s="18" t="s">
        <v>29</v>
      </c>
      <c r="L42" s="18" t="s">
        <v>30</v>
      </c>
      <c r="M42" s="18" t="s">
        <v>31</v>
      </c>
      <c r="N42" s="18" t="s">
        <v>32</v>
      </c>
      <c r="O42" s="19" t="s">
        <v>87</v>
      </c>
    </row>
    <row r="43" spans="2:15" ht="15">
      <c r="B43" s="24" t="s">
        <v>49</v>
      </c>
      <c r="C43" s="25">
        <f>66.74+0</f>
        <v>66.74</v>
      </c>
      <c r="D43" s="25">
        <f>49.4+0</f>
        <v>49.4</v>
      </c>
      <c r="E43" s="63">
        <f>63.28+0</f>
        <v>63.28</v>
      </c>
      <c r="F43" s="25">
        <v>60.64</v>
      </c>
      <c r="G43" s="25">
        <v>74.38</v>
      </c>
      <c r="H43" s="25">
        <v>59.72</v>
      </c>
      <c r="I43" s="25">
        <v>68.7</v>
      </c>
      <c r="J43" s="25">
        <v>72.9</v>
      </c>
      <c r="K43" s="25">
        <v>60.34</v>
      </c>
      <c r="L43" s="25">
        <v>68.18</v>
      </c>
      <c r="M43" s="25">
        <v>62.82</v>
      </c>
      <c r="N43" s="25">
        <v>55.06</v>
      </c>
      <c r="O43" s="24">
        <f aca="true" t="shared" si="2" ref="O43:O48">SUM(C43:N43)</f>
        <v>762.1600000000001</v>
      </c>
    </row>
    <row r="44" spans="2:15" ht="15">
      <c r="B44" s="26" t="s">
        <v>50</v>
      </c>
      <c r="C44" s="27">
        <v>69.62</v>
      </c>
      <c r="D44" s="27">
        <v>41.38</v>
      </c>
      <c r="E44" s="27">
        <v>62.12</v>
      </c>
      <c r="F44" s="27">
        <v>50.94</v>
      </c>
      <c r="G44" s="27">
        <v>67.86</v>
      </c>
      <c r="H44" s="27">
        <v>54.1</v>
      </c>
      <c r="I44" s="27">
        <v>63.4</v>
      </c>
      <c r="J44" s="27">
        <v>64.06</v>
      </c>
      <c r="K44" s="27">
        <v>56.76</v>
      </c>
      <c r="L44" s="27">
        <v>63.9</v>
      </c>
      <c r="M44" s="27">
        <v>57.8</v>
      </c>
      <c r="N44" s="27">
        <v>51.8</v>
      </c>
      <c r="O44" s="24">
        <f t="shared" si="2"/>
        <v>703.7399999999999</v>
      </c>
    </row>
    <row r="45" spans="2:15" ht="15">
      <c r="B45" s="24" t="s">
        <v>51</v>
      </c>
      <c r="C45" s="25">
        <v>40.36</v>
      </c>
      <c r="D45" s="25">
        <v>34.58</v>
      </c>
      <c r="E45" s="25">
        <v>34.8</v>
      </c>
      <c r="F45" s="25">
        <v>43.78</v>
      </c>
      <c r="G45" s="25">
        <v>42.48</v>
      </c>
      <c r="H45" s="25">
        <v>38.18</v>
      </c>
      <c r="I45" s="25">
        <v>48.46</v>
      </c>
      <c r="J45" s="25">
        <v>48.12</v>
      </c>
      <c r="K45" s="25">
        <v>38.22</v>
      </c>
      <c r="L45" s="25">
        <v>46.72</v>
      </c>
      <c r="M45" s="25">
        <v>42.08</v>
      </c>
      <c r="N45" s="25">
        <v>37.74</v>
      </c>
      <c r="O45" s="24">
        <f t="shared" si="2"/>
        <v>495.52000000000004</v>
      </c>
    </row>
    <row r="46" spans="2:15" ht="15">
      <c r="B46" s="26" t="s">
        <v>52</v>
      </c>
      <c r="C46" s="27">
        <v>36.2</v>
      </c>
      <c r="D46" s="27">
        <v>20.9</v>
      </c>
      <c r="E46" s="27">
        <v>38.02</v>
      </c>
      <c r="F46" s="27">
        <v>35.12</v>
      </c>
      <c r="G46" s="27">
        <v>32.02</v>
      </c>
      <c r="H46" s="27">
        <v>44.68</v>
      </c>
      <c r="I46" s="27">
        <v>33.42</v>
      </c>
      <c r="J46" s="27">
        <v>55.58</v>
      </c>
      <c r="K46" s="27">
        <v>40.52</v>
      </c>
      <c r="L46" s="27">
        <v>33.62</v>
      </c>
      <c r="M46" s="27">
        <v>38.52</v>
      </c>
      <c r="N46" s="27">
        <v>30.66</v>
      </c>
      <c r="O46" s="24">
        <f t="shared" si="2"/>
        <v>439.26</v>
      </c>
    </row>
    <row r="47" spans="2:15" ht="15">
      <c r="B47" s="24" t="s">
        <v>7</v>
      </c>
      <c r="C47" s="25">
        <v>62.74</v>
      </c>
      <c r="D47" s="25">
        <v>49.63</v>
      </c>
      <c r="E47" s="25">
        <v>58.76</v>
      </c>
      <c r="F47" s="25">
        <v>56.72</v>
      </c>
      <c r="G47" s="25">
        <v>62.9</v>
      </c>
      <c r="H47" s="25">
        <v>60.64</v>
      </c>
      <c r="I47" s="25">
        <v>65.38</v>
      </c>
      <c r="J47" s="25">
        <v>69.52</v>
      </c>
      <c r="K47" s="25">
        <v>62.38</v>
      </c>
      <c r="L47" s="25">
        <v>63.72</v>
      </c>
      <c r="M47" s="25">
        <v>59.52</v>
      </c>
      <c r="N47" s="25">
        <v>58.36</v>
      </c>
      <c r="O47" s="24">
        <f t="shared" si="2"/>
        <v>730.27</v>
      </c>
    </row>
    <row r="48" spans="2:15" ht="15">
      <c r="B48" s="26" t="s">
        <v>45</v>
      </c>
      <c r="C48" s="27">
        <f>SUM(C43:C47)</f>
        <v>275.66</v>
      </c>
      <c r="D48" s="27">
        <f aca="true" t="shared" si="3" ref="D48:N48">SUM(D43:D47)</f>
        <v>195.89</v>
      </c>
      <c r="E48" s="27">
        <f t="shared" si="3"/>
        <v>256.98</v>
      </c>
      <c r="F48" s="27">
        <f t="shared" si="3"/>
        <v>247.20000000000002</v>
      </c>
      <c r="G48" s="27">
        <f t="shared" si="3"/>
        <v>279.64</v>
      </c>
      <c r="H48" s="27">
        <f t="shared" si="3"/>
        <v>257.32</v>
      </c>
      <c r="I48" s="27">
        <f t="shared" si="3"/>
        <v>279.36</v>
      </c>
      <c r="J48" s="27">
        <f t="shared" si="3"/>
        <v>310.18</v>
      </c>
      <c r="K48" s="27">
        <f t="shared" si="3"/>
        <v>258.22</v>
      </c>
      <c r="L48" s="27">
        <f t="shared" si="3"/>
        <v>276.14</v>
      </c>
      <c r="M48" s="27">
        <f t="shared" si="3"/>
        <v>260.74</v>
      </c>
      <c r="N48" s="27">
        <f t="shared" si="3"/>
        <v>233.62</v>
      </c>
      <c r="O48" s="24">
        <f t="shared" si="2"/>
        <v>3130.95</v>
      </c>
    </row>
    <row r="51" spans="2:15" ht="15.75" thickBot="1">
      <c r="B51" s="35" t="s">
        <v>53</v>
      </c>
      <c r="C51" s="36"/>
      <c r="D51" s="36"/>
      <c r="E51" s="36"/>
      <c r="F51" s="36"/>
      <c r="G51" s="36"/>
      <c r="H51" s="37"/>
      <c r="I51" s="37"/>
      <c r="J51" s="38"/>
      <c r="K51" s="37"/>
      <c r="L51" s="37"/>
      <c r="M51" s="37"/>
      <c r="N51" s="37"/>
      <c r="O51" s="41"/>
    </row>
    <row r="52" spans="2:15" ht="15">
      <c r="B52" s="17" t="s">
        <v>20</v>
      </c>
      <c r="C52" s="18" t="s">
        <v>21</v>
      </c>
      <c r="D52" s="18" t="s">
        <v>22</v>
      </c>
      <c r="E52" s="18" t="s">
        <v>23</v>
      </c>
      <c r="F52" s="18" t="s">
        <v>24</v>
      </c>
      <c r="G52" s="18" t="s">
        <v>25</v>
      </c>
      <c r="H52" s="18" t="s">
        <v>26</v>
      </c>
      <c r="I52" s="18" t="s">
        <v>27</v>
      </c>
      <c r="J52" s="18" t="s">
        <v>28</v>
      </c>
      <c r="K52" s="18" t="s">
        <v>29</v>
      </c>
      <c r="L52" s="18" t="s">
        <v>30</v>
      </c>
      <c r="M52" s="18" t="s">
        <v>31</v>
      </c>
      <c r="N52" s="18" t="s">
        <v>32</v>
      </c>
      <c r="O52" s="19" t="s">
        <v>87</v>
      </c>
    </row>
    <row r="53" spans="2:15" ht="15">
      <c r="B53" s="24" t="s">
        <v>8</v>
      </c>
      <c r="C53" s="39">
        <v>31.3</v>
      </c>
      <c r="D53" s="39">
        <v>25.86</v>
      </c>
      <c r="E53" s="39">
        <v>35.51</v>
      </c>
      <c r="F53" s="39">
        <v>36.16</v>
      </c>
      <c r="G53" s="39">
        <v>30.52</v>
      </c>
      <c r="H53" s="39">
        <v>28.74</v>
      </c>
      <c r="I53" s="39">
        <v>34.4</v>
      </c>
      <c r="J53" s="39">
        <v>36.46</v>
      </c>
      <c r="K53" s="39">
        <v>30.26</v>
      </c>
      <c r="L53" s="39">
        <v>29.84</v>
      </c>
      <c r="M53" s="39">
        <v>32</v>
      </c>
      <c r="N53" s="39">
        <v>30.08</v>
      </c>
      <c r="O53" s="24">
        <f>SUM(C53:N53)</f>
        <v>381.12999999999994</v>
      </c>
    </row>
    <row r="54" spans="2:15" ht="15">
      <c r="B54" s="26" t="s">
        <v>9</v>
      </c>
      <c r="C54" s="27">
        <v>57.48</v>
      </c>
      <c r="D54" s="27">
        <v>47.2</v>
      </c>
      <c r="E54" s="27">
        <v>48.78</v>
      </c>
      <c r="F54" s="27">
        <v>44.3</v>
      </c>
      <c r="G54" s="27">
        <v>52.58</v>
      </c>
      <c r="H54" s="27">
        <v>47.48</v>
      </c>
      <c r="I54" s="27">
        <v>54.1</v>
      </c>
      <c r="J54" s="27">
        <v>45.18</v>
      </c>
      <c r="K54" s="27">
        <v>42.5</v>
      </c>
      <c r="L54" s="27">
        <v>48.52</v>
      </c>
      <c r="M54" s="27">
        <v>44.44</v>
      </c>
      <c r="N54" s="27">
        <v>39.82</v>
      </c>
      <c r="O54" s="24">
        <f aca="true" t="shared" si="4" ref="O54:O63">SUM(C54:N54)</f>
        <v>572.38</v>
      </c>
    </row>
    <row r="55" spans="2:15" ht="15">
      <c r="B55" s="24" t="s">
        <v>10</v>
      </c>
      <c r="C55" s="39">
        <v>22.4</v>
      </c>
      <c r="D55" s="39">
        <v>10.84</v>
      </c>
      <c r="E55" s="39">
        <v>18.7</v>
      </c>
      <c r="F55" s="39">
        <v>19.16</v>
      </c>
      <c r="G55" s="39">
        <v>22.24</v>
      </c>
      <c r="H55" s="39">
        <v>17.6</v>
      </c>
      <c r="I55" s="39">
        <v>21.06</v>
      </c>
      <c r="J55" s="39">
        <v>23.36</v>
      </c>
      <c r="K55" s="39">
        <v>18.64</v>
      </c>
      <c r="L55" s="39">
        <v>21.025</v>
      </c>
      <c r="M55" s="39">
        <v>19.03</v>
      </c>
      <c r="N55" s="39">
        <v>18.2</v>
      </c>
      <c r="O55" s="24">
        <f t="shared" si="4"/>
        <v>232.255</v>
      </c>
    </row>
    <row r="56" spans="2:15" ht="15">
      <c r="B56" s="26" t="s">
        <v>11</v>
      </c>
      <c r="C56" s="27">
        <v>13.08</v>
      </c>
      <c r="D56" s="27">
        <v>7.56</v>
      </c>
      <c r="E56" s="27">
        <v>13.4</v>
      </c>
      <c r="F56" s="27">
        <v>12.7</v>
      </c>
      <c r="G56" s="27">
        <v>13.82</v>
      </c>
      <c r="H56" s="27">
        <v>16.72</v>
      </c>
      <c r="I56" s="69">
        <v>8.06</v>
      </c>
      <c r="J56" s="27">
        <v>19.54</v>
      </c>
      <c r="K56" s="27">
        <v>11.92</v>
      </c>
      <c r="L56" s="27">
        <v>12.02</v>
      </c>
      <c r="M56" s="27">
        <v>13.72</v>
      </c>
      <c r="N56" s="27">
        <v>13.74</v>
      </c>
      <c r="O56" s="24">
        <f t="shared" si="4"/>
        <v>156.28</v>
      </c>
    </row>
    <row r="57" spans="2:15" ht="15">
      <c r="B57" s="24" t="s">
        <v>51</v>
      </c>
      <c r="C57" s="39">
        <v>40.74</v>
      </c>
      <c r="D57" s="39">
        <v>27.24</v>
      </c>
      <c r="E57" s="39">
        <v>39.04</v>
      </c>
      <c r="F57" s="39">
        <v>41.43</v>
      </c>
      <c r="G57" s="39">
        <v>43.76</v>
      </c>
      <c r="H57" s="39">
        <v>37.92</v>
      </c>
      <c r="I57" s="39">
        <v>47.8</v>
      </c>
      <c r="J57" s="39">
        <v>49.18</v>
      </c>
      <c r="K57" s="39">
        <v>34.12</v>
      </c>
      <c r="L57" s="39">
        <v>44</v>
      </c>
      <c r="M57" s="39">
        <v>39.24</v>
      </c>
      <c r="N57" s="39">
        <v>39.56</v>
      </c>
      <c r="O57" s="24">
        <f t="shared" si="4"/>
        <v>484.03000000000003</v>
      </c>
    </row>
    <row r="58" spans="2:15" ht="15">
      <c r="B58" s="26" t="s">
        <v>13</v>
      </c>
      <c r="C58" s="27">
        <v>12.78</v>
      </c>
      <c r="D58" s="27">
        <v>10.52</v>
      </c>
      <c r="E58" s="27">
        <v>11.98</v>
      </c>
      <c r="F58" s="27">
        <v>12.82</v>
      </c>
      <c r="G58" s="27">
        <v>14.34</v>
      </c>
      <c r="H58" s="27">
        <v>12.94</v>
      </c>
      <c r="I58" s="27">
        <v>14.94</v>
      </c>
      <c r="J58" s="27">
        <v>15.26</v>
      </c>
      <c r="K58" s="27">
        <v>12</v>
      </c>
      <c r="L58" s="27">
        <v>15.46</v>
      </c>
      <c r="M58" s="27">
        <v>11.6</v>
      </c>
      <c r="N58" s="27">
        <v>13.2</v>
      </c>
      <c r="O58" s="24">
        <f t="shared" si="4"/>
        <v>157.83999999999997</v>
      </c>
    </row>
    <row r="59" spans="2:15" ht="15">
      <c r="B59" s="24" t="s">
        <v>15</v>
      </c>
      <c r="C59" s="39">
        <v>10.16</v>
      </c>
      <c r="D59" s="39">
        <v>9.64</v>
      </c>
      <c r="E59" s="39">
        <v>12.66</v>
      </c>
      <c r="F59" s="39">
        <v>10.34</v>
      </c>
      <c r="G59" s="39">
        <v>15.3</v>
      </c>
      <c r="H59" s="39">
        <v>10.9</v>
      </c>
      <c r="I59" s="39">
        <v>13.12</v>
      </c>
      <c r="J59" s="39">
        <v>17.44</v>
      </c>
      <c r="K59" s="39">
        <v>12.38</v>
      </c>
      <c r="L59" s="39">
        <v>11.18</v>
      </c>
      <c r="M59" s="39">
        <v>13.58</v>
      </c>
      <c r="N59" s="39">
        <v>10.82</v>
      </c>
      <c r="O59" s="24">
        <f t="shared" si="4"/>
        <v>147.52</v>
      </c>
    </row>
    <row r="60" spans="2:15" ht="15">
      <c r="B60" s="26" t="s">
        <v>16</v>
      </c>
      <c r="C60" s="27">
        <v>6</v>
      </c>
      <c r="D60" s="27">
        <v>0</v>
      </c>
      <c r="E60" s="27">
        <v>4.82</v>
      </c>
      <c r="F60" s="27">
        <v>4.5</v>
      </c>
      <c r="G60" s="27">
        <v>0</v>
      </c>
      <c r="H60" s="27">
        <v>4.74</v>
      </c>
      <c r="I60" s="27">
        <v>3.64</v>
      </c>
      <c r="J60" s="27">
        <v>9.1</v>
      </c>
      <c r="K60" s="27">
        <v>2.52</v>
      </c>
      <c r="L60" s="27">
        <v>3.44</v>
      </c>
      <c r="M60" s="27">
        <v>4.72</v>
      </c>
      <c r="N60" s="27">
        <v>0</v>
      </c>
      <c r="O60" s="24">
        <f t="shared" si="4"/>
        <v>43.480000000000004</v>
      </c>
    </row>
    <row r="61" spans="2:15" ht="15">
      <c r="B61" s="24" t="s">
        <v>17</v>
      </c>
      <c r="C61" s="39">
        <v>5.86</v>
      </c>
      <c r="D61" s="39">
        <v>3.62</v>
      </c>
      <c r="E61" s="39">
        <v>7.82</v>
      </c>
      <c r="F61" s="39">
        <v>8.06</v>
      </c>
      <c r="G61" s="39">
        <v>7.64</v>
      </c>
      <c r="H61" s="39">
        <v>6.74</v>
      </c>
      <c r="I61" s="39">
        <v>8.7</v>
      </c>
      <c r="J61" s="39">
        <v>16.47</v>
      </c>
      <c r="K61" s="39">
        <v>7.86</v>
      </c>
      <c r="L61" s="39">
        <v>7.38</v>
      </c>
      <c r="M61" s="39">
        <v>7.9</v>
      </c>
      <c r="N61" s="39">
        <v>6.42</v>
      </c>
      <c r="O61" s="24">
        <f t="shared" si="4"/>
        <v>94.47</v>
      </c>
    </row>
    <row r="62" spans="2:15" ht="15">
      <c r="B62" s="26" t="s">
        <v>18</v>
      </c>
      <c r="C62" s="40">
        <v>0.86</v>
      </c>
      <c r="D62" s="40">
        <v>0.78</v>
      </c>
      <c r="E62" s="40">
        <v>1.82</v>
      </c>
      <c r="F62" s="27">
        <v>0.96</v>
      </c>
      <c r="G62" s="27">
        <v>0.9</v>
      </c>
      <c r="H62" s="27">
        <v>1.84</v>
      </c>
      <c r="I62" s="27">
        <v>0.78</v>
      </c>
      <c r="J62" s="27">
        <v>1.88</v>
      </c>
      <c r="K62" s="27">
        <v>0.82</v>
      </c>
      <c r="L62" s="27">
        <v>1.68</v>
      </c>
      <c r="M62" s="27">
        <v>1.62</v>
      </c>
      <c r="N62" s="27">
        <v>1.62</v>
      </c>
      <c r="O62" s="24">
        <f t="shared" si="4"/>
        <v>15.560000000000002</v>
      </c>
    </row>
    <row r="63" spans="2:15" ht="15">
      <c r="B63" s="70" t="s">
        <v>45</v>
      </c>
      <c r="C63" s="71">
        <f>SUM(C53:C62)</f>
        <v>200.66000000000003</v>
      </c>
      <c r="D63" s="71">
        <f aca="true" t="shared" si="5" ref="D63:N63">SUM(D53:D62)</f>
        <v>143.26000000000002</v>
      </c>
      <c r="E63" s="71">
        <f t="shared" si="5"/>
        <v>194.52999999999997</v>
      </c>
      <c r="F63" s="71">
        <f t="shared" si="5"/>
        <v>190.43</v>
      </c>
      <c r="G63" s="71">
        <f t="shared" si="5"/>
        <v>201.1</v>
      </c>
      <c r="H63" s="71">
        <f t="shared" si="5"/>
        <v>185.62</v>
      </c>
      <c r="I63" s="71">
        <f t="shared" si="5"/>
        <v>206.6</v>
      </c>
      <c r="J63" s="71">
        <f t="shared" si="5"/>
        <v>233.86999999999998</v>
      </c>
      <c r="K63" s="71">
        <f t="shared" si="5"/>
        <v>173.02</v>
      </c>
      <c r="L63" s="71">
        <f t="shared" si="5"/>
        <v>194.545</v>
      </c>
      <c r="M63" s="71">
        <f t="shared" si="5"/>
        <v>187.85000000000002</v>
      </c>
      <c r="N63" s="71">
        <f t="shared" si="5"/>
        <v>173.45999999999998</v>
      </c>
      <c r="O63" s="70">
        <f t="shared" si="4"/>
        <v>2284.945</v>
      </c>
    </row>
    <row r="64" ht="13.5" thickBot="1"/>
    <row r="65" spans="2:15" ht="15">
      <c r="B65" s="17" t="s">
        <v>81</v>
      </c>
      <c r="C65" s="18" t="s">
        <v>21</v>
      </c>
      <c r="D65" s="18" t="s">
        <v>22</v>
      </c>
      <c r="E65" s="18" t="s">
        <v>23</v>
      </c>
      <c r="F65" s="18" t="s">
        <v>24</v>
      </c>
      <c r="G65" s="18" t="s">
        <v>25</v>
      </c>
      <c r="H65" s="18" t="s">
        <v>26</v>
      </c>
      <c r="I65" s="18" t="s">
        <v>27</v>
      </c>
      <c r="J65" s="18" t="s">
        <v>28</v>
      </c>
      <c r="K65" s="18" t="s">
        <v>29</v>
      </c>
      <c r="L65" s="18" t="s">
        <v>30</v>
      </c>
      <c r="M65" s="18" t="s">
        <v>31</v>
      </c>
      <c r="N65" s="18" t="s">
        <v>32</v>
      </c>
      <c r="O65" s="19" t="s">
        <v>87</v>
      </c>
    </row>
    <row r="66" spans="2:15" ht="15">
      <c r="B66" s="24" t="s">
        <v>88</v>
      </c>
      <c r="C66" s="25">
        <v>608.38</v>
      </c>
      <c r="D66" s="25">
        <v>490.48</v>
      </c>
      <c r="E66" s="25">
        <v>609.3</v>
      </c>
      <c r="F66" s="25">
        <v>641.7</v>
      </c>
      <c r="G66" s="25">
        <v>635.82</v>
      </c>
      <c r="H66" s="25">
        <v>658.82</v>
      </c>
      <c r="I66" s="25">
        <v>671.7</v>
      </c>
      <c r="J66" s="25">
        <v>835.82</v>
      </c>
      <c r="K66" s="25">
        <v>642.6</v>
      </c>
      <c r="L66" s="25">
        <v>660.14</v>
      </c>
      <c r="M66" s="25">
        <v>626.38</v>
      </c>
      <c r="N66" s="25">
        <v>605.14</v>
      </c>
      <c r="O66" s="24">
        <f>SUM(C66:N66)</f>
        <v>7686.280000000002</v>
      </c>
    </row>
    <row r="68" spans="2:15" ht="15.75" thickBot="1">
      <c r="B68" s="42" t="s">
        <v>54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4"/>
    </row>
    <row r="69" spans="2:15" ht="15">
      <c r="B69" s="17" t="s">
        <v>20</v>
      </c>
      <c r="C69" s="18" t="s">
        <v>21</v>
      </c>
      <c r="D69" s="18" t="s">
        <v>22</v>
      </c>
      <c r="E69" s="18" t="s">
        <v>23</v>
      </c>
      <c r="F69" s="18" t="s">
        <v>24</v>
      </c>
      <c r="G69" s="18" t="s">
        <v>25</v>
      </c>
      <c r="H69" s="18" t="s">
        <v>26</v>
      </c>
      <c r="I69" s="18" t="s">
        <v>27</v>
      </c>
      <c r="J69" s="18" t="s">
        <v>28</v>
      </c>
      <c r="K69" s="18" t="s">
        <v>29</v>
      </c>
      <c r="L69" s="18" t="s">
        <v>30</v>
      </c>
      <c r="M69" s="18" t="s">
        <v>31</v>
      </c>
      <c r="N69" s="18" t="s">
        <v>32</v>
      </c>
      <c r="O69" s="19" t="s">
        <v>87</v>
      </c>
    </row>
    <row r="70" spans="2:15" ht="15">
      <c r="B70" s="24" t="s">
        <v>55</v>
      </c>
      <c r="C70" s="39">
        <v>87.2</v>
      </c>
      <c r="D70" s="39">
        <v>67.08</v>
      </c>
      <c r="E70" s="39">
        <v>82.1</v>
      </c>
      <c r="F70" s="39">
        <v>89.38</v>
      </c>
      <c r="G70" s="39">
        <v>97.44</v>
      </c>
      <c r="H70" s="39">
        <v>92.28</v>
      </c>
      <c r="I70" s="39">
        <v>92.32</v>
      </c>
      <c r="J70" s="39">
        <v>101.04</v>
      </c>
      <c r="K70" s="39">
        <v>95.24</v>
      </c>
      <c r="L70" s="39">
        <v>96.89</v>
      </c>
      <c r="M70" s="39">
        <v>86.86</v>
      </c>
      <c r="N70" s="39">
        <v>84.89</v>
      </c>
      <c r="O70" s="24">
        <f>SUM(C70:N70)</f>
        <v>1072.72</v>
      </c>
    </row>
    <row r="71" spans="2:15" ht="15">
      <c r="B71" s="26" t="s">
        <v>89</v>
      </c>
      <c r="C71" s="27">
        <v>6.6</v>
      </c>
      <c r="D71" s="27">
        <v>0</v>
      </c>
      <c r="E71" s="27">
        <v>6.5</v>
      </c>
      <c r="F71" s="27">
        <v>5.5</v>
      </c>
      <c r="G71" s="27">
        <v>0</v>
      </c>
      <c r="H71" s="27">
        <v>4.7</v>
      </c>
      <c r="I71" s="27">
        <v>4.92</v>
      </c>
      <c r="J71" s="27">
        <v>0</v>
      </c>
      <c r="K71" s="27">
        <v>6.38</v>
      </c>
      <c r="L71" s="27">
        <v>2.8</v>
      </c>
      <c r="M71" s="27">
        <v>0</v>
      </c>
      <c r="N71" s="27">
        <v>0</v>
      </c>
      <c r="O71" s="24">
        <f aca="true" t="shared" si="6" ref="O71:O76">SUM(C71:N71)</f>
        <v>37.4</v>
      </c>
    </row>
    <row r="72" spans="2:15" ht="15">
      <c r="B72" s="24" t="s">
        <v>56</v>
      </c>
      <c r="C72" s="39">
        <v>39.52</v>
      </c>
      <c r="D72" s="39">
        <v>41.26</v>
      </c>
      <c r="E72" s="39">
        <v>43.84</v>
      </c>
      <c r="F72" s="39">
        <v>43.62</v>
      </c>
      <c r="G72" s="39">
        <v>48.16</v>
      </c>
      <c r="H72" s="39">
        <v>43.08</v>
      </c>
      <c r="I72" s="39">
        <v>42.76</v>
      </c>
      <c r="J72" s="39">
        <v>41.38</v>
      </c>
      <c r="K72" s="39">
        <v>41.36</v>
      </c>
      <c r="L72" s="39">
        <v>47.82</v>
      </c>
      <c r="M72" s="39">
        <v>43.18</v>
      </c>
      <c r="N72" s="39">
        <v>38.92</v>
      </c>
      <c r="O72" s="24">
        <f t="shared" si="6"/>
        <v>514.9</v>
      </c>
    </row>
    <row r="73" spans="2:15" ht="15">
      <c r="B73" s="26" t="s">
        <v>57</v>
      </c>
      <c r="C73" s="27">
        <v>14.14</v>
      </c>
      <c r="D73" s="27">
        <v>22.92</v>
      </c>
      <c r="E73" s="27">
        <v>25</v>
      </c>
      <c r="F73" s="27">
        <v>24.96</v>
      </c>
      <c r="G73" s="27">
        <v>27.28</v>
      </c>
      <c r="H73" s="27">
        <v>21.76</v>
      </c>
      <c r="I73" s="27">
        <v>11.38</v>
      </c>
      <c r="J73" s="27">
        <v>12.52</v>
      </c>
      <c r="K73" s="27">
        <v>27.24</v>
      </c>
      <c r="L73" s="27">
        <v>24.48</v>
      </c>
      <c r="M73" s="27">
        <v>28.84</v>
      </c>
      <c r="N73" s="27">
        <v>26.96</v>
      </c>
      <c r="O73" s="24">
        <f t="shared" si="6"/>
        <v>267.48</v>
      </c>
    </row>
    <row r="74" spans="2:15" ht="15">
      <c r="B74" s="24" t="s">
        <v>58</v>
      </c>
      <c r="C74" s="39">
        <v>62.96</v>
      </c>
      <c r="D74" s="39">
        <v>51.7</v>
      </c>
      <c r="E74" s="39">
        <v>59.8</v>
      </c>
      <c r="F74" s="39">
        <v>68.28</v>
      </c>
      <c r="G74" s="39">
        <v>80.1</v>
      </c>
      <c r="H74" s="39">
        <v>60.24</v>
      </c>
      <c r="I74" s="39">
        <v>60.82</v>
      </c>
      <c r="J74" s="39">
        <v>69.38</v>
      </c>
      <c r="K74" s="39">
        <v>68.42</v>
      </c>
      <c r="L74" s="39">
        <v>74.02</v>
      </c>
      <c r="M74" s="39">
        <v>63.6</v>
      </c>
      <c r="N74" s="39">
        <v>62.24</v>
      </c>
      <c r="O74" s="24">
        <f t="shared" si="6"/>
        <v>781.56</v>
      </c>
    </row>
    <row r="75" spans="2:15" ht="15">
      <c r="B75" s="26" t="s">
        <v>59</v>
      </c>
      <c r="C75" s="27">
        <v>31.54</v>
      </c>
      <c r="D75" s="27">
        <v>26.38</v>
      </c>
      <c r="E75" s="72">
        <v>34.92</v>
      </c>
      <c r="F75" s="27">
        <v>42</v>
      </c>
      <c r="G75" s="27">
        <v>43.06</v>
      </c>
      <c r="H75" s="27">
        <v>41.32</v>
      </c>
      <c r="I75" s="27">
        <v>44.86</v>
      </c>
      <c r="J75" s="27">
        <v>50.84</v>
      </c>
      <c r="K75" s="27">
        <v>42.28</v>
      </c>
      <c r="L75" s="27">
        <v>46.42</v>
      </c>
      <c r="M75" s="27">
        <v>38.02</v>
      </c>
      <c r="N75" s="27">
        <v>39.56</v>
      </c>
      <c r="O75" s="24">
        <f t="shared" si="6"/>
        <v>481.19999999999993</v>
      </c>
    </row>
    <row r="76" spans="2:15" ht="15">
      <c r="B76" s="24" t="s">
        <v>45</v>
      </c>
      <c r="C76" s="39">
        <f aca="true" t="shared" si="7" ref="C76:N76">SUM(C70:C75)</f>
        <v>241.95999999999998</v>
      </c>
      <c r="D76" s="39">
        <f t="shared" si="7"/>
        <v>209.33999999999997</v>
      </c>
      <c r="E76" s="39">
        <f t="shared" si="7"/>
        <v>252.16000000000003</v>
      </c>
      <c r="F76" s="39">
        <f>SUM(F70:F75)</f>
        <v>273.74</v>
      </c>
      <c r="G76" s="39">
        <f t="shared" si="7"/>
        <v>296.03999999999996</v>
      </c>
      <c r="H76" s="39">
        <f t="shared" si="7"/>
        <v>263.38</v>
      </c>
      <c r="I76" s="39">
        <f t="shared" si="7"/>
        <v>257.06</v>
      </c>
      <c r="J76" s="39">
        <f t="shared" si="7"/>
        <v>275.16</v>
      </c>
      <c r="K76" s="39">
        <f t="shared" si="7"/>
        <v>280.91999999999996</v>
      </c>
      <c r="L76" s="39">
        <f t="shared" si="7"/>
        <v>292.43</v>
      </c>
      <c r="M76" s="39">
        <f t="shared" si="7"/>
        <v>260.5</v>
      </c>
      <c r="N76" s="39">
        <f t="shared" si="7"/>
        <v>252.57000000000002</v>
      </c>
      <c r="O76" s="24">
        <f t="shared" si="6"/>
        <v>3155.2599999999998</v>
      </c>
    </row>
    <row r="78" spans="2:15" ht="15.75" thickBot="1">
      <c r="B78" s="35" t="s">
        <v>60</v>
      </c>
      <c r="C78" s="48"/>
      <c r="D78" s="49"/>
      <c r="E78" s="49"/>
      <c r="F78" s="50"/>
      <c r="G78" s="49"/>
      <c r="H78" s="49"/>
      <c r="I78" s="49"/>
      <c r="J78" s="50"/>
      <c r="K78" s="49"/>
      <c r="L78" s="48"/>
      <c r="M78" s="48"/>
      <c r="N78" s="48"/>
      <c r="O78" s="36"/>
    </row>
    <row r="79" spans="2:15" ht="15">
      <c r="B79" s="17" t="s">
        <v>34</v>
      </c>
      <c r="C79" s="18" t="s">
        <v>21</v>
      </c>
      <c r="D79" s="18" t="s">
        <v>22</v>
      </c>
      <c r="E79" s="18" t="s">
        <v>23</v>
      </c>
      <c r="F79" s="18" t="s">
        <v>24</v>
      </c>
      <c r="G79" s="18" t="s">
        <v>25</v>
      </c>
      <c r="H79" s="18" t="s">
        <v>26</v>
      </c>
      <c r="I79" s="18" t="s">
        <v>27</v>
      </c>
      <c r="J79" s="18" t="s">
        <v>28</v>
      </c>
      <c r="K79" s="18" t="s">
        <v>29</v>
      </c>
      <c r="L79" s="18" t="s">
        <v>30</v>
      </c>
      <c r="M79" s="18" t="s">
        <v>31</v>
      </c>
      <c r="N79" s="18" t="s">
        <v>32</v>
      </c>
      <c r="O79" s="19" t="s">
        <v>87</v>
      </c>
    </row>
    <row r="80" spans="2:15" ht="15">
      <c r="B80" s="44" t="s">
        <v>61</v>
      </c>
      <c r="C80" s="45">
        <v>31.22</v>
      </c>
      <c r="D80" s="45">
        <v>30.58</v>
      </c>
      <c r="E80" s="45">
        <v>38.48</v>
      </c>
      <c r="F80" s="45">
        <v>39.82</v>
      </c>
      <c r="G80" s="45">
        <v>51.18</v>
      </c>
      <c r="H80" s="45">
        <v>39.76</v>
      </c>
      <c r="I80" s="45">
        <v>40.76</v>
      </c>
      <c r="J80" s="45">
        <v>54.8</v>
      </c>
      <c r="K80" s="45">
        <v>40.94</v>
      </c>
      <c r="L80" s="45">
        <v>40.06</v>
      </c>
      <c r="M80" s="45">
        <v>47.9</v>
      </c>
      <c r="N80" s="45">
        <v>34.36</v>
      </c>
      <c r="O80" s="24">
        <f aca="true" t="shared" si="8" ref="O80:O98">SUM(C80:N80)</f>
        <v>489.86</v>
      </c>
    </row>
    <row r="81" spans="2:15" ht="15">
      <c r="B81" s="73" t="s">
        <v>90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>
        <v>112.6</v>
      </c>
      <c r="O81" s="24">
        <f t="shared" si="8"/>
        <v>112.6</v>
      </c>
    </row>
    <row r="82" spans="2:15" ht="15">
      <c r="B82" s="44" t="s">
        <v>91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>
        <v>61.45</v>
      </c>
      <c r="O82" s="24">
        <f t="shared" si="8"/>
        <v>61.45</v>
      </c>
    </row>
    <row r="83" spans="2:15" ht="15">
      <c r="B83" s="46" t="s">
        <v>62</v>
      </c>
      <c r="C83" s="47">
        <v>30.62</v>
      </c>
      <c r="D83" s="47">
        <v>39.64</v>
      </c>
      <c r="E83" s="47">
        <v>22.5</v>
      </c>
      <c r="F83" s="47">
        <v>13.62</v>
      </c>
      <c r="G83" s="47">
        <v>47.68</v>
      </c>
      <c r="H83" s="47">
        <v>41.28</v>
      </c>
      <c r="I83" s="47">
        <v>41.22</v>
      </c>
      <c r="J83" s="47">
        <v>37.54</v>
      </c>
      <c r="K83" s="47">
        <v>24.36</v>
      </c>
      <c r="L83" s="47">
        <v>57.74</v>
      </c>
      <c r="M83" s="47">
        <v>50.26</v>
      </c>
      <c r="N83" s="47">
        <v>40.42</v>
      </c>
      <c r="O83" s="24">
        <f t="shared" si="8"/>
        <v>446.88000000000005</v>
      </c>
    </row>
    <row r="84" spans="2:15" ht="15">
      <c r="B84" s="44" t="s">
        <v>63</v>
      </c>
      <c r="C84" s="45">
        <v>96.08</v>
      </c>
      <c r="D84" s="45">
        <v>62.34</v>
      </c>
      <c r="E84" s="45">
        <v>87.48</v>
      </c>
      <c r="F84" s="45">
        <v>83.28</v>
      </c>
      <c r="G84" s="45">
        <v>110.7</v>
      </c>
      <c r="H84" s="45">
        <v>91.82</v>
      </c>
      <c r="I84" s="45">
        <v>84.064</v>
      </c>
      <c r="J84" s="45">
        <v>101.34</v>
      </c>
      <c r="K84" s="45">
        <v>100.8</v>
      </c>
      <c r="L84" s="45">
        <v>96.95</v>
      </c>
      <c r="M84" s="45">
        <v>88.22</v>
      </c>
      <c r="N84" s="45">
        <v>73.42</v>
      </c>
      <c r="O84" s="24">
        <f t="shared" si="8"/>
        <v>1076.4940000000001</v>
      </c>
    </row>
    <row r="85" spans="2:15" ht="15">
      <c r="B85" s="46" t="s">
        <v>92</v>
      </c>
      <c r="C85" s="47">
        <v>888.06</v>
      </c>
      <c r="D85" s="47">
        <v>675.68</v>
      </c>
      <c r="E85" s="47">
        <v>878.38</v>
      </c>
      <c r="F85" s="47">
        <v>958.42</v>
      </c>
      <c r="G85" s="47">
        <v>980.58</v>
      </c>
      <c r="H85" s="47">
        <v>1055.68</v>
      </c>
      <c r="I85" s="47">
        <v>996.97</v>
      </c>
      <c r="J85" s="47">
        <v>1106.28</v>
      </c>
      <c r="K85" s="47">
        <v>978.38</v>
      </c>
      <c r="L85" s="47">
        <v>1055.54</v>
      </c>
      <c r="M85" s="47">
        <v>937.06</v>
      </c>
      <c r="N85" s="47">
        <v>895.7</v>
      </c>
      <c r="O85" s="24">
        <f t="shared" si="8"/>
        <v>11406.730000000001</v>
      </c>
    </row>
    <row r="86" spans="2:15" ht="15">
      <c r="B86" s="44" t="s">
        <v>35</v>
      </c>
      <c r="C86" s="45">
        <v>19.74</v>
      </c>
      <c r="D86" s="45">
        <v>38.42</v>
      </c>
      <c r="E86" s="45">
        <v>7.46</v>
      </c>
      <c r="F86" s="45">
        <v>0.72</v>
      </c>
      <c r="G86" s="45">
        <v>1.8</v>
      </c>
      <c r="H86" s="45">
        <v>0.7</v>
      </c>
      <c r="I86" s="45">
        <v>0</v>
      </c>
      <c r="J86" s="45">
        <v>42.48</v>
      </c>
      <c r="K86" s="45">
        <v>0.98</v>
      </c>
      <c r="L86" s="45">
        <v>0.82</v>
      </c>
      <c r="M86" s="45">
        <v>8.42</v>
      </c>
      <c r="N86" s="45">
        <v>9.26</v>
      </c>
      <c r="O86" s="24">
        <f t="shared" si="8"/>
        <v>130.79999999999998</v>
      </c>
    </row>
    <row r="87" spans="2:15" ht="15">
      <c r="B87" s="46" t="s">
        <v>64</v>
      </c>
      <c r="C87" s="47">
        <v>34.02</v>
      </c>
      <c r="D87" s="47">
        <v>40.62</v>
      </c>
      <c r="E87" s="47">
        <v>46.6</v>
      </c>
      <c r="F87" s="47">
        <v>41.94</v>
      </c>
      <c r="G87" s="47">
        <v>49.96</v>
      </c>
      <c r="H87" s="47">
        <v>40.8</v>
      </c>
      <c r="I87" s="47">
        <v>35.78</v>
      </c>
      <c r="J87" s="47">
        <v>43.56</v>
      </c>
      <c r="K87" s="47">
        <v>32.82</v>
      </c>
      <c r="L87" s="47">
        <v>36.54</v>
      </c>
      <c r="M87" s="47">
        <v>52.12</v>
      </c>
      <c r="N87" s="47">
        <v>36.84</v>
      </c>
      <c r="O87" s="24">
        <f t="shared" si="8"/>
        <v>491.6</v>
      </c>
    </row>
    <row r="88" spans="2:15" ht="15">
      <c r="B88" s="44" t="s">
        <v>65</v>
      </c>
      <c r="C88" s="45">
        <v>30.44</v>
      </c>
      <c r="D88" s="45">
        <v>6.44</v>
      </c>
      <c r="E88" s="45">
        <v>25</v>
      </c>
      <c r="F88" s="45">
        <v>33.64</v>
      </c>
      <c r="G88" s="45">
        <v>23.68</v>
      </c>
      <c r="H88" s="45">
        <v>33.42</v>
      </c>
      <c r="I88" s="45">
        <v>13.4</v>
      </c>
      <c r="J88" s="45">
        <v>13.72</v>
      </c>
      <c r="K88" s="45">
        <v>31.74</v>
      </c>
      <c r="L88" s="45">
        <v>45.66</v>
      </c>
      <c r="M88" s="45">
        <v>48.06</v>
      </c>
      <c r="N88" s="45">
        <v>10.12</v>
      </c>
      <c r="O88" s="24">
        <f t="shared" si="8"/>
        <v>315.32</v>
      </c>
    </row>
    <row r="89" spans="2:15" ht="15">
      <c r="B89" s="46" t="s">
        <v>58</v>
      </c>
      <c r="C89" s="47">
        <v>65.96</v>
      </c>
      <c r="D89" s="47">
        <v>51.3</v>
      </c>
      <c r="E89" s="47">
        <v>66.54</v>
      </c>
      <c r="F89" s="47">
        <v>65.3</v>
      </c>
      <c r="G89" s="47">
        <v>76.6</v>
      </c>
      <c r="H89" s="47">
        <v>76.44</v>
      </c>
      <c r="I89" s="47">
        <v>59.14</v>
      </c>
      <c r="J89" s="47">
        <v>76.48</v>
      </c>
      <c r="K89" s="47">
        <v>90.76</v>
      </c>
      <c r="L89" s="47">
        <v>70.04</v>
      </c>
      <c r="M89" s="47">
        <v>78.88</v>
      </c>
      <c r="N89" s="47">
        <v>58.1</v>
      </c>
      <c r="O89" s="24">
        <f t="shared" si="8"/>
        <v>835.54</v>
      </c>
    </row>
    <row r="90" spans="2:15" ht="15">
      <c r="B90" s="44" t="s">
        <v>66</v>
      </c>
      <c r="C90" s="45">
        <v>38.98</v>
      </c>
      <c r="D90" s="45">
        <v>2.88</v>
      </c>
      <c r="E90" s="45">
        <v>0</v>
      </c>
      <c r="F90" s="45">
        <v>0</v>
      </c>
      <c r="G90" s="45">
        <v>14.3</v>
      </c>
      <c r="H90" s="45">
        <v>27.08</v>
      </c>
      <c r="I90" s="45">
        <v>0</v>
      </c>
      <c r="J90" s="45">
        <v>0</v>
      </c>
      <c r="K90" s="45">
        <v>0</v>
      </c>
      <c r="L90" s="45">
        <v>15.3</v>
      </c>
      <c r="M90" s="45">
        <v>6.58</v>
      </c>
      <c r="N90" s="45">
        <v>7.44</v>
      </c>
      <c r="O90" s="24">
        <f t="shared" si="8"/>
        <v>112.55999999999999</v>
      </c>
    </row>
    <row r="91" spans="2:15" ht="15">
      <c r="B91" s="46" t="s">
        <v>6</v>
      </c>
      <c r="C91" s="47">
        <v>20.24</v>
      </c>
      <c r="D91" s="47">
        <v>18.98</v>
      </c>
      <c r="E91" s="47">
        <v>25.18</v>
      </c>
      <c r="F91" s="47">
        <v>18.4</v>
      </c>
      <c r="G91" s="47">
        <v>27.02</v>
      </c>
      <c r="H91" s="47">
        <v>19.2</v>
      </c>
      <c r="I91" s="47">
        <v>9.66</v>
      </c>
      <c r="J91" s="47">
        <v>13.22</v>
      </c>
      <c r="K91" s="47">
        <v>20.42</v>
      </c>
      <c r="L91" s="47">
        <v>24.64</v>
      </c>
      <c r="M91" s="47">
        <v>21.1</v>
      </c>
      <c r="N91" s="47">
        <v>20.58</v>
      </c>
      <c r="O91" s="24">
        <f t="shared" si="8"/>
        <v>238.64</v>
      </c>
    </row>
    <row r="92" spans="2:15" ht="15">
      <c r="B92" s="44" t="s">
        <v>36</v>
      </c>
      <c r="C92" s="45">
        <v>34.2</v>
      </c>
      <c r="D92" s="45">
        <v>70.32</v>
      </c>
      <c r="E92" s="45">
        <v>51.04</v>
      </c>
      <c r="F92" s="45">
        <v>36.68</v>
      </c>
      <c r="G92" s="45">
        <v>16.46</v>
      </c>
      <c r="H92" s="45">
        <v>35.2</v>
      </c>
      <c r="I92" s="45">
        <v>0</v>
      </c>
      <c r="J92" s="45">
        <v>32.14</v>
      </c>
      <c r="K92" s="45">
        <v>15.12</v>
      </c>
      <c r="L92" s="45">
        <v>0</v>
      </c>
      <c r="M92" s="45">
        <v>32.34</v>
      </c>
      <c r="N92" s="45">
        <v>14.29</v>
      </c>
      <c r="O92" s="24">
        <f t="shared" si="8"/>
        <v>337.79</v>
      </c>
    </row>
    <row r="93" spans="2:15" ht="15">
      <c r="B93" s="46" t="s">
        <v>37</v>
      </c>
      <c r="C93" s="47">
        <v>35.18</v>
      </c>
      <c r="D93" s="47">
        <v>24.92</v>
      </c>
      <c r="E93" s="47">
        <v>26.26</v>
      </c>
      <c r="F93" s="47">
        <v>33.84</v>
      </c>
      <c r="G93" s="47">
        <v>46.78</v>
      </c>
      <c r="H93" s="47">
        <v>40.5</v>
      </c>
      <c r="I93" s="47">
        <v>42.56</v>
      </c>
      <c r="J93" s="47">
        <v>49.6</v>
      </c>
      <c r="K93" s="47">
        <v>57.74</v>
      </c>
      <c r="L93" s="47">
        <v>83.18</v>
      </c>
      <c r="M93" s="47">
        <v>42.46</v>
      </c>
      <c r="N93" s="47">
        <v>35.3</v>
      </c>
      <c r="O93" s="24">
        <f t="shared" si="8"/>
        <v>518.32</v>
      </c>
    </row>
    <row r="94" spans="2:15" ht="15">
      <c r="B94" s="44" t="s">
        <v>93</v>
      </c>
      <c r="C94" s="45"/>
      <c r="D94" s="45"/>
      <c r="E94" s="45"/>
      <c r="F94" s="45"/>
      <c r="G94" s="45"/>
      <c r="H94" s="45">
        <v>40.96</v>
      </c>
      <c r="I94" s="45">
        <v>3.88</v>
      </c>
      <c r="J94" s="45"/>
      <c r="K94" s="45"/>
      <c r="L94" s="45">
        <v>4.54</v>
      </c>
      <c r="M94" s="45">
        <v>2.92</v>
      </c>
      <c r="N94" s="45">
        <v>0</v>
      </c>
      <c r="O94" s="24">
        <f t="shared" si="8"/>
        <v>52.300000000000004</v>
      </c>
    </row>
    <row r="95" spans="2:15" ht="15">
      <c r="B95" s="73" t="s">
        <v>94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>
        <v>4.9</v>
      </c>
      <c r="O95" s="24">
        <f t="shared" si="8"/>
        <v>4.9</v>
      </c>
    </row>
    <row r="96" spans="2:15" ht="15">
      <c r="B96" s="44" t="s">
        <v>95</v>
      </c>
      <c r="C96" s="45"/>
      <c r="D96" s="81">
        <v>35.25</v>
      </c>
      <c r="E96" s="82"/>
      <c r="F96" s="82"/>
      <c r="G96" s="82"/>
      <c r="H96" s="82"/>
      <c r="I96" s="82"/>
      <c r="J96" s="82"/>
      <c r="K96" s="83"/>
      <c r="L96" s="81">
        <v>14.96</v>
      </c>
      <c r="M96" s="82"/>
      <c r="N96" s="83"/>
      <c r="O96" s="24">
        <f t="shared" si="8"/>
        <v>50.21</v>
      </c>
    </row>
    <row r="97" spans="2:15" ht="15">
      <c r="B97" s="46" t="s">
        <v>15</v>
      </c>
      <c r="C97" s="75"/>
      <c r="D97" s="75"/>
      <c r="E97" s="75"/>
      <c r="F97" s="75"/>
      <c r="G97" s="75"/>
      <c r="H97" s="75"/>
      <c r="I97" s="47">
        <v>5.28</v>
      </c>
      <c r="J97" s="47">
        <v>2.08</v>
      </c>
      <c r="K97" s="47">
        <v>1.42</v>
      </c>
      <c r="L97" s="47">
        <v>1.26</v>
      </c>
      <c r="M97" s="47">
        <v>0</v>
      </c>
      <c r="N97" s="47">
        <v>0.52</v>
      </c>
      <c r="O97" s="24">
        <f t="shared" si="8"/>
        <v>10.56</v>
      </c>
    </row>
    <row r="98" spans="2:15" ht="15">
      <c r="B98" s="44" t="s">
        <v>38</v>
      </c>
      <c r="C98" s="45">
        <f aca="true" t="shared" si="9" ref="C98:N98">SUM(C80:C97)</f>
        <v>1324.7400000000002</v>
      </c>
      <c r="D98" s="45">
        <f t="shared" si="9"/>
        <v>1097.3700000000001</v>
      </c>
      <c r="E98" s="45">
        <f t="shared" si="9"/>
        <v>1274.9199999999998</v>
      </c>
      <c r="F98" s="45">
        <f t="shared" si="9"/>
        <v>1325.66</v>
      </c>
      <c r="G98" s="45">
        <f t="shared" si="9"/>
        <v>1446.74</v>
      </c>
      <c r="H98" s="45">
        <f t="shared" si="9"/>
        <v>1542.8400000000001</v>
      </c>
      <c r="I98" s="45">
        <f t="shared" si="9"/>
        <v>1332.7140000000004</v>
      </c>
      <c r="J98" s="45">
        <f t="shared" si="9"/>
        <v>1573.24</v>
      </c>
      <c r="K98" s="45">
        <f t="shared" si="9"/>
        <v>1395.48</v>
      </c>
      <c r="L98" s="45">
        <f t="shared" si="9"/>
        <v>1547.23</v>
      </c>
      <c r="M98" s="45">
        <f t="shared" si="9"/>
        <v>1416.32</v>
      </c>
      <c r="N98" s="45">
        <f t="shared" si="9"/>
        <v>1415.2999999999997</v>
      </c>
      <c r="O98" s="24">
        <f t="shared" si="8"/>
        <v>16692.554</v>
      </c>
    </row>
  </sheetData>
  <sheetProtection/>
  <mergeCells count="2">
    <mergeCell ref="D96:K96"/>
    <mergeCell ref="L96:N96"/>
  </mergeCells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4"/>
  <sheetViews>
    <sheetView showGridLines="0" zoomScalePageLayoutView="0" workbookViewId="0" topLeftCell="A1">
      <selection activeCell="G41" sqref="G41"/>
    </sheetView>
  </sheetViews>
  <sheetFormatPr defaultColWidth="11.421875" defaultRowHeight="12.75"/>
  <cols>
    <col min="2" max="2" width="95.421875" style="0" bestFit="1" customWidth="1"/>
    <col min="3" max="3" width="21.7109375" style="0" customWidth="1"/>
    <col min="4" max="4" width="15.7109375" style="0" customWidth="1"/>
    <col min="12" max="12" width="15.7109375" style="0" customWidth="1"/>
    <col min="13" max="13" width="13.28125" style="0" customWidth="1"/>
    <col min="14" max="14" width="15.28125" style="0" customWidth="1"/>
    <col min="15" max="15" width="14.8515625" style="0" customWidth="1"/>
  </cols>
  <sheetData>
    <row r="7" spans="1:12" s="2" customFormat="1" ht="12.75">
      <c r="A7" s="4" t="s">
        <v>0</v>
      </c>
      <c r="B7" s="5" t="str">
        <f>Índice!C7</f>
        <v>2200311 Gestión de residuos dentro del Consorcio para el Tratamiento de los Residuos Urbanos de Navarra </v>
      </c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>
      <c r="A8" s="4" t="s">
        <v>1</v>
      </c>
      <c r="B8" s="5" t="str">
        <f>Índice!C8</f>
        <v>2017-2020</v>
      </c>
      <c r="E8" s="3"/>
      <c r="F8" s="3"/>
      <c r="G8" s="3"/>
      <c r="H8" s="3"/>
      <c r="I8" s="3"/>
      <c r="J8" s="3"/>
      <c r="K8" s="3"/>
      <c r="L8" s="3"/>
    </row>
    <row r="9" spans="1:12" s="2" customFormat="1" ht="12.75">
      <c r="A9" s="4" t="s">
        <v>2</v>
      </c>
      <c r="B9" s="5">
        <v>2018</v>
      </c>
      <c r="E9" s="3"/>
      <c r="F9" s="3"/>
      <c r="G9" s="3"/>
      <c r="H9" s="3"/>
      <c r="I9" s="3"/>
      <c r="J9" s="3"/>
      <c r="K9" s="3"/>
      <c r="L9" s="3"/>
    </row>
    <row r="10" spans="2:12" s="2" customFormat="1" ht="12.75">
      <c r="B10" s="4"/>
      <c r="C10" s="5"/>
      <c r="E10" s="3"/>
      <c r="F10" s="3"/>
      <c r="G10" s="3"/>
      <c r="H10" s="3"/>
      <c r="I10" s="3"/>
      <c r="J10" s="3"/>
      <c r="K10" s="3"/>
      <c r="L10" s="3"/>
    </row>
    <row r="12" ht="12.75">
      <c r="B12" s="12" t="s">
        <v>5</v>
      </c>
    </row>
    <row r="13" ht="12.75">
      <c r="B13" s="12"/>
    </row>
    <row r="14" ht="13.5" thickBot="1"/>
    <row r="15" spans="2:15" ht="15">
      <c r="B15" s="51" t="s">
        <v>67</v>
      </c>
      <c r="C15" s="56" t="s">
        <v>21</v>
      </c>
      <c r="D15" s="56" t="s">
        <v>22</v>
      </c>
      <c r="E15" s="56" t="s">
        <v>23</v>
      </c>
      <c r="F15" s="56" t="s">
        <v>24</v>
      </c>
      <c r="G15" s="56" t="s">
        <v>25</v>
      </c>
      <c r="H15" s="56" t="s">
        <v>26</v>
      </c>
      <c r="I15" s="56" t="s">
        <v>27</v>
      </c>
      <c r="J15" s="56" t="s">
        <v>28</v>
      </c>
      <c r="K15" s="56" t="s">
        <v>29</v>
      </c>
      <c r="L15" s="56" t="s">
        <v>30</v>
      </c>
      <c r="M15" s="56" t="s">
        <v>31</v>
      </c>
      <c r="N15" s="56" t="s">
        <v>32</v>
      </c>
      <c r="O15" s="57" t="s">
        <v>87</v>
      </c>
    </row>
    <row r="16" spans="2:15" ht="15">
      <c r="B16" s="76" t="s">
        <v>68</v>
      </c>
      <c r="C16" s="77">
        <v>5460.74</v>
      </c>
      <c r="D16" s="77">
        <v>4457.94</v>
      </c>
      <c r="E16" s="77">
        <v>5290.14</v>
      </c>
      <c r="F16" s="77">
        <v>5629.78</v>
      </c>
      <c r="G16" s="77">
        <v>5182.3</v>
      </c>
      <c r="H16" s="77">
        <v>4944.84</v>
      </c>
      <c r="I16" s="77">
        <v>5511.44</v>
      </c>
      <c r="J16" s="77">
        <v>6601.72</v>
      </c>
      <c r="K16" s="77">
        <v>5931.39</v>
      </c>
      <c r="L16" s="77">
        <v>6079.63</v>
      </c>
      <c r="M16" s="77">
        <v>5341.54</v>
      </c>
      <c r="N16" s="77">
        <v>5378.42</v>
      </c>
      <c r="O16" s="77">
        <v>65809.88</v>
      </c>
    </row>
    <row r="17" spans="2:15" ht="15">
      <c r="B17" s="52" t="s">
        <v>69</v>
      </c>
      <c r="C17" s="53">
        <v>442.98</v>
      </c>
      <c r="D17" s="53">
        <v>411.18</v>
      </c>
      <c r="E17" s="53">
        <v>384.12</v>
      </c>
      <c r="F17" s="53">
        <v>359.22</v>
      </c>
      <c r="G17" s="53">
        <v>323.42</v>
      </c>
      <c r="H17" s="53">
        <v>307.28</v>
      </c>
      <c r="I17" s="53">
        <v>367.04</v>
      </c>
      <c r="J17" s="53">
        <v>401.18</v>
      </c>
      <c r="K17" s="53">
        <v>416.4</v>
      </c>
      <c r="L17" s="53">
        <v>474.82</v>
      </c>
      <c r="M17" s="53">
        <v>454.94</v>
      </c>
      <c r="N17" s="53">
        <v>345.64</v>
      </c>
      <c r="O17" s="53">
        <v>4688.22</v>
      </c>
    </row>
    <row r="18" spans="2:15" ht="15">
      <c r="B18" s="54" t="s">
        <v>70</v>
      </c>
      <c r="C18" s="55">
        <v>1004.38</v>
      </c>
      <c r="D18" s="55">
        <v>757</v>
      </c>
      <c r="E18" s="55">
        <v>991.04</v>
      </c>
      <c r="F18" s="55">
        <v>1060.1</v>
      </c>
      <c r="G18" s="55">
        <v>1118.3</v>
      </c>
      <c r="H18" s="55">
        <v>1166.7</v>
      </c>
      <c r="I18" s="55">
        <v>1090.69</v>
      </c>
      <c r="J18" s="55">
        <v>1220.84</v>
      </c>
      <c r="K18" s="55">
        <v>1099.6</v>
      </c>
      <c r="L18" s="55">
        <v>1177.13</v>
      </c>
      <c r="M18" s="55">
        <v>1046.38</v>
      </c>
      <c r="N18" s="55">
        <v>989.7</v>
      </c>
      <c r="O18" s="55">
        <v>12721.86</v>
      </c>
    </row>
    <row r="19" spans="2:15" ht="15">
      <c r="B19" s="52" t="s">
        <v>96</v>
      </c>
      <c r="C19" s="53">
        <v>608.38</v>
      </c>
      <c r="D19" s="53">
        <v>490.48</v>
      </c>
      <c r="E19" s="53">
        <v>609.3</v>
      </c>
      <c r="F19" s="53">
        <v>641.7</v>
      </c>
      <c r="G19" s="53">
        <v>635.82</v>
      </c>
      <c r="H19" s="53">
        <v>658.82</v>
      </c>
      <c r="I19" s="53">
        <v>671.7</v>
      </c>
      <c r="J19" s="53">
        <v>835.82</v>
      </c>
      <c r="K19" s="53">
        <v>642.6</v>
      </c>
      <c r="L19" s="53">
        <v>660.14</v>
      </c>
      <c r="M19" s="53">
        <v>626.38</v>
      </c>
      <c r="N19" s="53">
        <v>605.14</v>
      </c>
      <c r="O19" s="53">
        <v>7686.280000000002</v>
      </c>
    </row>
    <row r="20" spans="2:15" ht="15">
      <c r="B20" s="54" t="s">
        <v>97</v>
      </c>
      <c r="C20" s="55">
        <v>108.12</v>
      </c>
      <c r="D20" s="55">
        <v>128.08</v>
      </c>
      <c r="E20" s="55">
        <v>235.14</v>
      </c>
      <c r="F20" s="55">
        <v>238.34</v>
      </c>
      <c r="G20" s="55">
        <v>1017.02</v>
      </c>
      <c r="H20" s="55">
        <v>1075.08</v>
      </c>
      <c r="I20" s="55">
        <v>848.88</v>
      </c>
      <c r="J20" s="55">
        <v>142.7</v>
      </c>
      <c r="K20" s="55">
        <v>140.34</v>
      </c>
      <c r="L20" s="55">
        <v>105.84</v>
      </c>
      <c r="M20" s="55">
        <v>108.92</v>
      </c>
      <c r="N20" s="55">
        <v>94.64</v>
      </c>
      <c r="O20" s="55">
        <v>4243.1</v>
      </c>
    </row>
    <row r="21" spans="2:15" ht="15">
      <c r="B21" s="52" t="s">
        <v>71</v>
      </c>
      <c r="C21" s="53">
        <v>121.12</v>
      </c>
      <c r="D21" s="53">
        <v>120.063</v>
      </c>
      <c r="E21" s="53">
        <v>118.1</v>
      </c>
      <c r="F21" s="53">
        <v>132.55</v>
      </c>
      <c r="G21" s="53">
        <v>151.11</v>
      </c>
      <c r="H21" s="53">
        <v>179.3</v>
      </c>
      <c r="I21" s="53">
        <v>321.96</v>
      </c>
      <c r="J21" s="53">
        <v>192.58</v>
      </c>
      <c r="K21" s="53">
        <v>157.23</v>
      </c>
      <c r="L21" s="53">
        <v>180.7</v>
      </c>
      <c r="M21" s="53">
        <v>162.35</v>
      </c>
      <c r="N21" s="53">
        <v>83.21</v>
      </c>
      <c r="O21" s="53">
        <v>1920.273</v>
      </c>
    </row>
    <row r="22" spans="2:15" ht="15">
      <c r="B22" s="54" t="s">
        <v>74</v>
      </c>
      <c r="C22" s="55">
        <v>166.38</v>
      </c>
      <c r="D22" s="55">
        <v>147.42</v>
      </c>
      <c r="E22" s="55">
        <v>177.88</v>
      </c>
      <c r="F22" s="55">
        <v>180.9</v>
      </c>
      <c r="G22" s="55">
        <v>224.52</v>
      </c>
      <c r="H22" s="55">
        <v>197.5</v>
      </c>
      <c r="I22" s="55">
        <v>178.24</v>
      </c>
      <c r="J22" s="55">
        <v>224.44</v>
      </c>
      <c r="K22" s="55">
        <v>222.26</v>
      </c>
      <c r="L22" s="55">
        <v>229.82</v>
      </c>
      <c r="M22" s="55">
        <v>221.35999999999999</v>
      </c>
      <c r="N22" s="55">
        <v>164.60000000000002</v>
      </c>
      <c r="O22" s="55">
        <v>2335.3199999999997</v>
      </c>
    </row>
    <row r="23" spans="2:15" ht="15">
      <c r="B23" s="52" t="s">
        <v>72</v>
      </c>
      <c r="C23" s="53">
        <v>275.66</v>
      </c>
      <c r="D23" s="53">
        <v>195.89</v>
      </c>
      <c r="E23" s="53">
        <v>256.98</v>
      </c>
      <c r="F23" s="53">
        <v>247.20000000000002</v>
      </c>
      <c r="G23" s="53">
        <v>279.64</v>
      </c>
      <c r="H23" s="53">
        <v>257.32</v>
      </c>
      <c r="I23" s="53">
        <v>279.36</v>
      </c>
      <c r="J23" s="53">
        <v>310.18</v>
      </c>
      <c r="K23" s="53">
        <v>258.22</v>
      </c>
      <c r="L23" s="53">
        <v>276.14</v>
      </c>
      <c r="M23" s="53">
        <v>260.74</v>
      </c>
      <c r="N23" s="53">
        <v>233.62</v>
      </c>
      <c r="O23" s="53">
        <v>3130.95</v>
      </c>
    </row>
    <row r="24" spans="2:15" ht="15">
      <c r="B24" s="54" t="s">
        <v>73</v>
      </c>
      <c r="C24" s="55">
        <v>153.98000000000002</v>
      </c>
      <c r="D24" s="55">
        <v>157.7</v>
      </c>
      <c r="E24" s="55">
        <v>106</v>
      </c>
      <c r="F24" s="55">
        <v>84.66</v>
      </c>
      <c r="G24" s="55">
        <v>103.91999999999999</v>
      </c>
      <c r="H24" s="55">
        <v>137.68</v>
      </c>
      <c r="I24" s="55">
        <v>54.62</v>
      </c>
      <c r="J24" s="55">
        <v>125.88</v>
      </c>
      <c r="K24" s="55">
        <v>72.2</v>
      </c>
      <c r="L24" s="55">
        <v>119.52</v>
      </c>
      <c r="M24" s="55">
        <v>145.66000000000003</v>
      </c>
      <c r="N24" s="55">
        <v>81.53</v>
      </c>
      <c r="O24" s="55">
        <v>1343.3500000000001</v>
      </c>
    </row>
    <row r="25" spans="2:15" ht="15">
      <c r="B25" s="52" t="s">
        <v>45</v>
      </c>
      <c r="C25" s="53">
        <v>8341.74</v>
      </c>
      <c r="D25" s="53">
        <v>6865.753000000001</v>
      </c>
      <c r="E25" s="53">
        <v>8168.700000000001</v>
      </c>
      <c r="F25" s="53">
        <v>8489.79</v>
      </c>
      <c r="G25" s="53">
        <v>8932.130000000001</v>
      </c>
      <c r="H25" s="53">
        <v>8786.839999999998</v>
      </c>
      <c r="I25" s="53">
        <v>9269.31</v>
      </c>
      <c r="J25" s="53">
        <v>9929.460000000001</v>
      </c>
      <c r="K25" s="53">
        <v>8868.039999999999</v>
      </c>
      <c r="L25" s="53">
        <v>9184.22</v>
      </c>
      <c r="M25" s="53">
        <v>8222.61</v>
      </c>
      <c r="N25" s="53">
        <v>7894.970000000001</v>
      </c>
      <c r="O25" s="53">
        <v>102953.563</v>
      </c>
    </row>
    <row r="27" ht="13.5" thickBot="1"/>
    <row r="28" spans="2:6" ht="30.75" thickBot="1">
      <c r="B28" s="58"/>
      <c r="C28" s="59" t="s">
        <v>80</v>
      </c>
      <c r="D28" s="59" t="s">
        <v>75</v>
      </c>
      <c r="E28" s="59" t="s">
        <v>76</v>
      </c>
      <c r="F28" s="59" t="s">
        <v>79</v>
      </c>
    </row>
    <row r="29" spans="2:6" ht="15">
      <c r="B29" s="24" t="s">
        <v>6</v>
      </c>
      <c r="C29" s="60">
        <v>41</v>
      </c>
      <c r="D29" s="60">
        <v>0</v>
      </c>
      <c r="E29" s="60">
        <v>41</v>
      </c>
      <c r="F29" s="78">
        <f>E29*2.6*186*365/1000/1000</f>
        <v>7.237074000000001</v>
      </c>
    </row>
    <row r="30" spans="2:6" ht="15">
      <c r="B30" s="26" t="s">
        <v>77</v>
      </c>
      <c r="C30" s="61">
        <v>265</v>
      </c>
      <c r="D30" s="61">
        <v>17.307692307692307</v>
      </c>
      <c r="E30" s="61">
        <v>282.3076923076923</v>
      </c>
      <c r="F30" s="79">
        <f aca="true" t="shared" si="0" ref="F30:F43">E30*2.6*186*365/1000/1000</f>
        <v>49.83126000000001</v>
      </c>
    </row>
    <row r="31" spans="2:6" ht="15">
      <c r="B31" s="24" t="s">
        <v>7</v>
      </c>
      <c r="C31" s="60">
        <v>17</v>
      </c>
      <c r="D31" s="60">
        <v>0</v>
      </c>
      <c r="E31" s="60">
        <v>17</v>
      </c>
      <c r="F31" s="80">
        <f t="shared" si="0"/>
        <v>3.000738</v>
      </c>
    </row>
    <row r="32" spans="2:6" ht="15">
      <c r="B32" s="26" t="s">
        <v>8</v>
      </c>
      <c r="C32" s="61">
        <v>333</v>
      </c>
      <c r="D32" s="61"/>
      <c r="E32" s="61">
        <v>333</v>
      </c>
      <c r="F32" s="79">
        <f t="shared" si="0"/>
        <v>58.77916200000001</v>
      </c>
    </row>
    <row r="33" spans="2:6" ht="15">
      <c r="B33" s="24" t="s">
        <v>9</v>
      </c>
      <c r="C33" s="60">
        <v>1780</v>
      </c>
      <c r="D33" s="60">
        <v>2579</v>
      </c>
      <c r="E33" s="60">
        <v>4359</v>
      </c>
      <c r="F33" s="80">
        <f>E33*2.49*368*365/1000/1000</f>
        <v>1457.8971912000002</v>
      </c>
    </row>
    <row r="34" spans="2:6" ht="15">
      <c r="B34" s="26" t="s">
        <v>10</v>
      </c>
      <c r="C34" s="61">
        <v>344</v>
      </c>
      <c r="D34" s="61">
        <v>35</v>
      </c>
      <c r="E34" s="61">
        <v>379</v>
      </c>
      <c r="F34" s="79">
        <f>E34*2.5*225*365/1000/1000</f>
        <v>77.8134375</v>
      </c>
    </row>
    <row r="35" spans="2:6" ht="15">
      <c r="B35" s="24" t="s">
        <v>11</v>
      </c>
      <c r="C35" s="60">
        <v>127</v>
      </c>
      <c r="D35" s="60"/>
      <c r="E35" s="60">
        <v>127</v>
      </c>
      <c r="F35" s="79">
        <f t="shared" si="0"/>
        <v>22.417278</v>
      </c>
    </row>
    <row r="36" spans="2:6" ht="15">
      <c r="B36" s="26" t="s">
        <v>12</v>
      </c>
      <c r="C36" s="61">
        <v>781</v>
      </c>
      <c r="D36" s="61">
        <v>351</v>
      </c>
      <c r="E36" s="61">
        <v>1132</v>
      </c>
      <c r="F36" s="79">
        <f t="shared" si="0"/>
        <v>199.81384800000004</v>
      </c>
    </row>
    <row r="37" spans="2:6" ht="15">
      <c r="B37" s="24" t="s">
        <v>19</v>
      </c>
      <c r="C37" s="60">
        <v>604</v>
      </c>
      <c r="D37" s="60">
        <v>396</v>
      </c>
      <c r="E37" s="60">
        <v>1000</v>
      </c>
      <c r="F37" s="79">
        <f t="shared" si="0"/>
        <v>176.514</v>
      </c>
    </row>
    <row r="38" spans="2:6" ht="15">
      <c r="B38" s="26" t="s">
        <v>78</v>
      </c>
      <c r="C38" s="61">
        <v>282</v>
      </c>
      <c r="D38" s="61">
        <v>227</v>
      </c>
      <c r="E38" s="61">
        <v>509</v>
      </c>
      <c r="F38" s="79">
        <f>E38*2.8*223/1000</f>
        <v>317.8196</v>
      </c>
    </row>
    <row r="39" spans="2:6" ht="15">
      <c r="B39" s="24" t="s">
        <v>14</v>
      </c>
      <c r="C39" s="60">
        <v>439</v>
      </c>
      <c r="D39" s="60">
        <v>110</v>
      </c>
      <c r="E39" s="60">
        <v>549</v>
      </c>
      <c r="F39" s="79">
        <f t="shared" si="0"/>
        <v>96.90618600000002</v>
      </c>
    </row>
    <row r="40" spans="2:6" ht="15">
      <c r="B40" s="26" t="s">
        <v>15</v>
      </c>
      <c r="C40" s="61">
        <v>482</v>
      </c>
      <c r="D40" s="61">
        <v>265</v>
      </c>
      <c r="E40" s="61">
        <v>747</v>
      </c>
      <c r="F40" s="79">
        <f t="shared" si="0"/>
        <v>131.85595800000002</v>
      </c>
    </row>
    <row r="41" spans="2:6" ht="15">
      <c r="B41" s="24" t="s">
        <v>16</v>
      </c>
      <c r="C41" s="60">
        <v>174</v>
      </c>
      <c r="D41" s="60">
        <v>0</v>
      </c>
      <c r="E41" s="60">
        <v>174</v>
      </c>
      <c r="F41" s="80">
        <f t="shared" si="0"/>
        <v>30.713436000000005</v>
      </c>
    </row>
    <row r="42" spans="2:6" ht="15">
      <c r="B42" s="26" t="s">
        <v>17</v>
      </c>
      <c r="C42" s="61">
        <v>324</v>
      </c>
      <c r="D42" s="61"/>
      <c r="E42" s="61">
        <v>324</v>
      </c>
      <c r="F42" s="79">
        <f>E42*1.45*145/1000</f>
        <v>68.121</v>
      </c>
    </row>
    <row r="43" spans="2:6" ht="15">
      <c r="B43" s="24" t="s">
        <v>18</v>
      </c>
      <c r="C43" s="60">
        <v>32</v>
      </c>
      <c r="D43" s="60"/>
      <c r="E43" s="60">
        <v>32</v>
      </c>
      <c r="F43" s="79">
        <f t="shared" si="0"/>
        <v>5.648448</v>
      </c>
    </row>
    <row r="44" spans="2:6" ht="15">
      <c r="B44" s="26" t="s">
        <v>33</v>
      </c>
      <c r="C44" s="62">
        <v>6025</v>
      </c>
      <c r="D44" s="62">
        <v>3980.3076923076924</v>
      </c>
      <c r="E44" s="62">
        <v>10005.307692307691</v>
      </c>
      <c r="F44" s="62">
        <f>SUM(F29:F43)</f>
        <v>2704.3686167</v>
      </c>
    </row>
  </sheetData>
  <sheetProtection/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Saray Aguinaga Alzarte</cp:lastModifiedBy>
  <cp:lastPrinted>2014-06-02T11:48:17Z</cp:lastPrinted>
  <dcterms:created xsi:type="dcterms:W3CDTF">2007-05-30T08:46:42Z</dcterms:created>
  <dcterms:modified xsi:type="dcterms:W3CDTF">2019-05-23T10:07:23Z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